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05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rliesdouma/Documents/KLP 2023/2023 Mars - diverse/"/>
    </mc:Choice>
  </mc:AlternateContent>
  <xr:revisionPtr revIDLastSave="0" documentId="8_{4C178339-AB60-4EFE-83A4-82CFB4C937D8}" xr6:coauthVersionLast="47" xr6:coauthVersionMax="47" xr10:uidLastSave="{00000000-0000-0000-0000-000000000000}"/>
  <bookViews>
    <workbookView xWindow="2360" yWindow="800" windowWidth="40580" windowHeight="25860" xr2:uid="{00000000-000D-0000-FFFF-FFFF00000000}"/>
  </bookViews>
  <sheets>
    <sheet name="Summary" sheetId="2" r:id="rId1"/>
    <sheet name="2022" sheetId="1" r:id="rId2"/>
    <sheet name="2023" sheetId="7" r:id="rId3"/>
    <sheet name="2024" sheetId="8" r:id="rId4"/>
    <sheet name="2025" sheetId="9" r:id="rId5"/>
    <sheet name="2026" sheetId="10" r:id="rId6"/>
    <sheet name="2027" sheetId="11" r:id="rId7"/>
    <sheet name="2028" sheetId="12" r:id="rId8"/>
    <sheet name="2029" sheetId="13" r:id="rId9"/>
    <sheet name="2030" sheetId="14" r:id="rId10"/>
    <sheet name="2031" sheetId="15" r:id="rId11"/>
    <sheet name="2032" sheetId="16" r:id="rId12"/>
    <sheet name="2033" sheetId="17" r:id="rId13"/>
    <sheet name="2034" sheetId="18" r:id="rId14"/>
    <sheet name="2035" sheetId="20" r:id="rId15"/>
    <sheet name="2036" sheetId="21" r:id="rId16"/>
    <sheet name="2037" sheetId="22" r:id="rId17"/>
    <sheet name="2038" sheetId="23" r:id="rId18"/>
    <sheet name="2039" sheetId="24" r:id="rId19"/>
    <sheet name="2040" sheetId="25" r:id="rId20"/>
    <sheet name="2041" sheetId="26" r:id="rId21"/>
    <sheet name="2042" sheetId="27" r:id="rId22"/>
    <sheet name="2043" sheetId="28" r:id="rId23"/>
    <sheet name="2044" sheetId="29" r:id="rId24"/>
    <sheet name="2045" sheetId="30" r:id="rId25"/>
    <sheet name="2046" sheetId="31" r:id="rId26"/>
    <sheet name="2047" sheetId="32" r:id="rId27"/>
    <sheet name="2048" sheetId="33" r:id="rId28"/>
    <sheet name="2049" sheetId="35" r:id="rId29"/>
    <sheet name="2050" sheetId="36" r:id="rId3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1" i="2" l="1"/>
  <c r="AD40" i="2"/>
  <c r="AD38" i="2"/>
  <c r="AD37" i="2"/>
  <c r="AD36" i="2"/>
  <c r="AD35" i="2"/>
  <c r="AD34" i="2"/>
  <c r="AC41" i="2"/>
  <c r="AC40" i="2"/>
  <c r="AC38" i="2"/>
  <c r="AC37" i="2"/>
  <c r="AC36" i="2"/>
  <c r="AC35" i="2"/>
  <c r="AC34" i="2"/>
  <c r="AB41" i="2"/>
  <c r="AB40" i="2"/>
  <c r="AB38" i="2"/>
  <c r="AB37" i="2"/>
  <c r="AB36" i="2"/>
  <c r="AB35" i="2"/>
  <c r="AB34" i="2"/>
  <c r="AA41" i="2"/>
  <c r="AA40" i="2"/>
  <c r="AA38" i="2"/>
  <c r="AA37" i="2"/>
  <c r="AA36" i="2"/>
  <c r="AA35" i="2"/>
  <c r="AA34" i="2"/>
  <c r="Z41" i="2"/>
  <c r="Z40" i="2"/>
  <c r="Z38" i="2"/>
  <c r="Z37" i="2"/>
  <c r="Z36" i="2"/>
  <c r="Z35" i="2"/>
  <c r="Z34" i="2"/>
  <c r="Y41" i="2"/>
  <c r="Y40" i="2"/>
  <c r="Y38" i="2"/>
  <c r="Y37" i="2"/>
  <c r="Y36" i="2"/>
  <c r="Y35" i="2"/>
  <c r="Y34" i="2"/>
  <c r="X41" i="2"/>
  <c r="X40" i="2"/>
  <c r="X38" i="2"/>
  <c r="X37" i="2"/>
  <c r="X36" i="2"/>
  <c r="X35" i="2"/>
  <c r="X34" i="2"/>
  <c r="W41" i="2"/>
  <c r="W40" i="2"/>
  <c r="W38" i="2"/>
  <c r="W37" i="2"/>
  <c r="W36" i="2"/>
  <c r="W35" i="2"/>
  <c r="W34" i="2"/>
  <c r="V41" i="2"/>
  <c r="V40" i="2"/>
  <c r="V38" i="2"/>
  <c r="V37" i="2"/>
  <c r="V36" i="2"/>
  <c r="V35" i="2"/>
  <c r="V34" i="2"/>
  <c r="U41" i="2"/>
  <c r="U40" i="2"/>
  <c r="U38" i="2"/>
  <c r="U37" i="2"/>
  <c r="U36" i="2"/>
  <c r="U35" i="2"/>
  <c r="U34" i="2"/>
  <c r="C30" i="2"/>
  <c r="C29" i="2"/>
  <c r="C28" i="2"/>
  <c r="C27" i="2"/>
  <c r="C26" i="2"/>
  <c r="C25" i="2"/>
  <c r="C24" i="2"/>
  <c r="C23" i="2"/>
  <c r="C22" i="2"/>
  <c r="C21" i="2"/>
  <c r="B30" i="2"/>
  <c r="B29" i="2"/>
  <c r="B28" i="2"/>
  <c r="B27" i="2"/>
  <c r="B26" i="2"/>
  <c r="B25" i="2"/>
  <c r="B24" i="2"/>
  <c r="B23" i="2"/>
  <c r="B22" i="2"/>
  <c r="B21" i="2"/>
  <c r="R52" i="36"/>
  <c r="S51" i="36"/>
  <c r="R51" i="36"/>
  <c r="O51" i="36"/>
  <c r="N51" i="36"/>
  <c r="N52" i="36" s="1"/>
  <c r="N14" i="36" s="1"/>
  <c r="I47" i="36"/>
  <c r="I46" i="36"/>
  <c r="I45" i="36"/>
  <c r="AB44" i="36"/>
  <c r="I44" i="36"/>
  <c r="AB43" i="36"/>
  <c r="I43" i="36"/>
  <c r="AB42" i="36"/>
  <c r="I42" i="36"/>
  <c r="I48" i="36" s="1"/>
  <c r="N13" i="36" s="1"/>
  <c r="AB41" i="36"/>
  <c r="I41" i="36"/>
  <c r="AB40" i="36"/>
  <c r="Z50" i="36" s="1"/>
  <c r="N15" i="36" s="1"/>
  <c r="AA19" i="36"/>
  <c r="N16" i="36"/>
  <c r="H10" i="36"/>
  <c r="H9" i="36"/>
  <c r="H8" i="36"/>
  <c r="F12" i="36" s="1"/>
  <c r="H7" i="36"/>
  <c r="H6" i="36"/>
  <c r="S51" i="35"/>
  <c r="R51" i="35"/>
  <c r="R52" i="35" s="1"/>
  <c r="O51" i="35"/>
  <c r="N51" i="35"/>
  <c r="N52" i="35" s="1"/>
  <c r="N14" i="35" s="1"/>
  <c r="I47" i="35"/>
  <c r="I46" i="35"/>
  <c r="I45" i="35"/>
  <c r="AB44" i="35"/>
  <c r="I44" i="35"/>
  <c r="I48" i="35" s="1"/>
  <c r="N13" i="35" s="1"/>
  <c r="AB43" i="35"/>
  <c r="I43" i="35"/>
  <c r="AB42" i="35"/>
  <c r="Z50" i="35" s="1"/>
  <c r="N15" i="35" s="1"/>
  <c r="I42" i="35"/>
  <c r="AB41" i="35"/>
  <c r="I41" i="35"/>
  <c r="AB40" i="35"/>
  <c r="AA19" i="35"/>
  <c r="N16" i="35" s="1"/>
  <c r="H10" i="35"/>
  <c r="H9" i="35"/>
  <c r="F12" i="35" s="1"/>
  <c r="H8" i="35"/>
  <c r="H7" i="35"/>
  <c r="H6" i="35"/>
  <c r="R52" i="33"/>
  <c r="S51" i="33"/>
  <c r="R51" i="33"/>
  <c r="O51" i="33"/>
  <c r="N51" i="33"/>
  <c r="N52" i="33" s="1"/>
  <c r="N14" i="33" s="1"/>
  <c r="I47" i="33"/>
  <c r="I46" i="33"/>
  <c r="I45" i="33"/>
  <c r="AB44" i="33"/>
  <c r="I44" i="33"/>
  <c r="AB43" i="33"/>
  <c r="I43" i="33"/>
  <c r="AB42" i="33"/>
  <c r="I42" i="33"/>
  <c r="I48" i="33" s="1"/>
  <c r="N13" i="33" s="1"/>
  <c r="AB41" i="33"/>
  <c r="I41" i="33"/>
  <c r="AB40" i="33"/>
  <c r="Z50" i="33" s="1"/>
  <c r="N15" i="33" s="1"/>
  <c r="AA19" i="33"/>
  <c r="N16" i="33"/>
  <c r="H10" i="33"/>
  <c r="H9" i="33"/>
  <c r="H8" i="33"/>
  <c r="H7" i="33"/>
  <c r="H6" i="33"/>
  <c r="F12" i="33" s="1"/>
  <c r="R52" i="32"/>
  <c r="S51" i="32"/>
  <c r="R51" i="32"/>
  <c r="O51" i="32"/>
  <c r="N51" i="32"/>
  <c r="N52" i="32" s="1"/>
  <c r="N14" i="32" s="1"/>
  <c r="I47" i="32"/>
  <c r="I46" i="32"/>
  <c r="I45" i="32"/>
  <c r="AB44" i="32"/>
  <c r="I44" i="32"/>
  <c r="AB43" i="32"/>
  <c r="I43" i="32"/>
  <c r="AB42" i="32"/>
  <c r="Z50" i="32" s="1"/>
  <c r="N15" i="32" s="1"/>
  <c r="I42" i="32"/>
  <c r="I48" i="32" s="1"/>
  <c r="N13" i="32" s="1"/>
  <c r="AB41" i="32"/>
  <c r="I41" i="32"/>
  <c r="AB40" i="32"/>
  <c r="AA19" i="32"/>
  <c r="N16" i="32"/>
  <c r="H10" i="32"/>
  <c r="H9" i="32"/>
  <c r="H8" i="32"/>
  <c r="H7" i="32"/>
  <c r="H6" i="32"/>
  <c r="F12" i="32" s="1"/>
  <c r="S51" i="31"/>
  <c r="R51" i="31"/>
  <c r="R52" i="31" s="1"/>
  <c r="O51" i="31"/>
  <c r="N51" i="31"/>
  <c r="N52" i="31" s="1"/>
  <c r="N14" i="31" s="1"/>
  <c r="I48" i="31"/>
  <c r="N13" i="31" s="1"/>
  <c r="I47" i="31"/>
  <c r="I46" i="31"/>
  <c r="I45" i="31"/>
  <c r="AB44" i="31"/>
  <c r="I44" i="31"/>
  <c r="AB43" i="31"/>
  <c r="I43" i="31"/>
  <c r="AB42" i="31"/>
  <c r="I42" i="31"/>
  <c r="AB41" i="31"/>
  <c r="I41" i="31"/>
  <c r="AB40" i="31"/>
  <c r="Z50" i="31" s="1"/>
  <c r="N15" i="31" s="1"/>
  <c r="AA19" i="31"/>
  <c r="N16" i="31" s="1"/>
  <c r="H10" i="31"/>
  <c r="H9" i="31"/>
  <c r="F12" i="31" s="1"/>
  <c r="H8" i="31"/>
  <c r="H7" i="31"/>
  <c r="H6" i="31"/>
  <c r="R52" i="30"/>
  <c r="S51" i="30"/>
  <c r="R51" i="30"/>
  <c r="O51" i="30"/>
  <c r="N51" i="30"/>
  <c r="N52" i="30" s="1"/>
  <c r="N14" i="30" s="1"/>
  <c r="I47" i="30"/>
  <c r="I46" i="30"/>
  <c r="I45" i="30"/>
  <c r="AB44" i="30"/>
  <c r="I44" i="30"/>
  <c r="AB43" i="30"/>
  <c r="I43" i="30"/>
  <c r="AB42" i="30"/>
  <c r="I42" i="30"/>
  <c r="AB41" i="30"/>
  <c r="I41" i="30"/>
  <c r="I48" i="30" s="1"/>
  <c r="N13" i="30" s="1"/>
  <c r="AB40" i="30"/>
  <c r="Z50" i="30" s="1"/>
  <c r="N15" i="30" s="1"/>
  <c r="AA19" i="30"/>
  <c r="N16" i="30"/>
  <c r="H10" i="30"/>
  <c r="H9" i="30"/>
  <c r="H8" i="30"/>
  <c r="H7" i="30"/>
  <c r="H6" i="30"/>
  <c r="F12" i="30" s="1"/>
  <c r="S51" i="29"/>
  <c r="R51" i="29"/>
  <c r="R52" i="29" s="1"/>
  <c r="O51" i="29"/>
  <c r="N51" i="29"/>
  <c r="N52" i="29" s="1"/>
  <c r="I48" i="29"/>
  <c r="N13" i="29" s="1"/>
  <c r="I47" i="29"/>
  <c r="I46" i="29"/>
  <c r="I45" i="29"/>
  <c r="AB44" i="29"/>
  <c r="I44" i="29"/>
  <c r="AB43" i="29"/>
  <c r="I43" i="29"/>
  <c r="AB42" i="29"/>
  <c r="Z50" i="29" s="1"/>
  <c r="N15" i="29" s="1"/>
  <c r="I42" i="29"/>
  <c r="AB41" i="29"/>
  <c r="I41" i="29"/>
  <c r="AB40" i="29"/>
  <c r="AA19" i="29"/>
  <c r="N16" i="29" s="1"/>
  <c r="H10" i="29"/>
  <c r="H9" i="29"/>
  <c r="F12" i="29" s="1"/>
  <c r="H8" i="29"/>
  <c r="H7" i="29"/>
  <c r="H6" i="29"/>
  <c r="R52" i="28"/>
  <c r="S51" i="28"/>
  <c r="R51" i="28"/>
  <c r="O51" i="28"/>
  <c r="N51" i="28"/>
  <c r="N52" i="28" s="1"/>
  <c r="N14" i="28" s="1"/>
  <c r="I47" i="28"/>
  <c r="I46" i="28"/>
  <c r="I45" i="28"/>
  <c r="AB44" i="28"/>
  <c r="I44" i="28"/>
  <c r="AB43" i="28"/>
  <c r="I43" i="28"/>
  <c r="AB42" i="28"/>
  <c r="I42" i="28"/>
  <c r="I48" i="28" s="1"/>
  <c r="N13" i="28" s="1"/>
  <c r="AB41" i="28"/>
  <c r="I41" i="28"/>
  <c r="AB40" i="28"/>
  <c r="Z50" i="28" s="1"/>
  <c r="N15" i="28" s="1"/>
  <c r="AA19" i="28"/>
  <c r="N16" i="28"/>
  <c r="H10" i="28"/>
  <c r="H9" i="28"/>
  <c r="H8" i="28"/>
  <c r="F12" i="28" s="1"/>
  <c r="H7" i="28"/>
  <c r="H6" i="28"/>
  <c r="S51" i="27"/>
  <c r="R51" i="27"/>
  <c r="R52" i="27" s="1"/>
  <c r="O51" i="27"/>
  <c r="N51" i="27"/>
  <c r="N52" i="27" s="1"/>
  <c r="N14" i="27" s="1"/>
  <c r="I48" i="27"/>
  <c r="N13" i="27" s="1"/>
  <c r="I47" i="27"/>
  <c r="I46" i="27"/>
  <c r="I45" i="27"/>
  <c r="AB44" i="27"/>
  <c r="I44" i="27"/>
  <c r="AB43" i="27"/>
  <c r="I43" i="27"/>
  <c r="AB42" i="27"/>
  <c r="Z50" i="27" s="1"/>
  <c r="N15" i="27" s="1"/>
  <c r="I42" i="27"/>
  <c r="AB41" i="27"/>
  <c r="I41" i="27"/>
  <c r="AB40" i="27"/>
  <c r="AA19" i="27"/>
  <c r="N16" i="27" s="1"/>
  <c r="H10" i="27"/>
  <c r="H9" i="27"/>
  <c r="H8" i="27"/>
  <c r="H7" i="27"/>
  <c r="H6" i="27"/>
  <c r="F12" i="27" s="1"/>
  <c r="S51" i="26"/>
  <c r="R52" i="26" s="1"/>
  <c r="R51" i="26"/>
  <c r="O51" i="26"/>
  <c r="N51" i="26"/>
  <c r="N52" i="26" s="1"/>
  <c r="I48" i="26"/>
  <c r="N13" i="26" s="1"/>
  <c r="I47" i="26"/>
  <c r="I46" i="26"/>
  <c r="I45" i="26"/>
  <c r="AB44" i="26"/>
  <c r="I44" i="26"/>
  <c r="AB43" i="26"/>
  <c r="I43" i="26"/>
  <c r="AB42" i="26"/>
  <c r="I42" i="26"/>
  <c r="AB41" i="26"/>
  <c r="I41" i="26"/>
  <c r="AB40" i="26"/>
  <c r="Z50" i="26" s="1"/>
  <c r="N15" i="26" s="1"/>
  <c r="AA19" i="26"/>
  <c r="N16" i="26"/>
  <c r="H10" i="26"/>
  <c r="H9" i="26"/>
  <c r="F12" i="26" s="1"/>
  <c r="H8" i="26"/>
  <c r="H7" i="26"/>
  <c r="H6" i="26"/>
  <c r="T41" i="2"/>
  <c r="T40" i="2"/>
  <c r="T38" i="2"/>
  <c r="T37" i="2"/>
  <c r="T36" i="2"/>
  <c r="T35" i="2"/>
  <c r="T34" i="2"/>
  <c r="S41" i="2"/>
  <c r="S40" i="2"/>
  <c r="S38" i="2"/>
  <c r="S37" i="2"/>
  <c r="S36" i="2"/>
  <c r="S35" i="2"/>
  <c r="S34" i="2"/>
  <c r="R41" i="2"/>
  <c r="R40" i="2"/>
  <c r="R38" i="2"/>
  <c r="R37" i="2"/>
  <c r="R36" i="2"/>
  <c r="R35" i="2"/>
  <c r="R34" i="2"/>
  <c r="Q41" i="2"/>
  <c r="Q40" i="2"/>
  <c r="Q38" i="2"/>
  <c r="Q37" i="2"/>
  <c r="Q36" i="2"/>
  <c r="Q35" i="2"/>
  <c r="Q34" i="2"/>
  <c r="P41" i="2"/>
  <c r="P40" i="2"/>
  <c r="P38" i="2"/>
  <c r="P37" i="2"/>
  <c r="P36" i="2"/>
  <c r="P35" i="2"/>
  <c r="P34" i="2"/>
  <c r="O41" i="2"/>
  <c r="O40" i="2"/>
  <c r="O38" i="2"/>
  <c r="O37" i="2"/>
  <c r="O36" i="2"/>
  <c r="O35" i="2"/>
  <c r="O34" i="2"/>
  <c r="N41" i="2"/>
  <c r="N40" i="2"/>
  <c r="N38" i="2"/>
  <c r="N37" i="2"/>
  <c r="N36" i="2"/>
  <c r="N35" i="2"/>
  <c r="N34" i="2"/>
  <c r="C20" i="2"/>
  <c r="C19" i="2"/>
  <c r="C18" i="2"/>
  <c r="C17" i="2"/>
  <c r="C16" i="2"/>
  <c r="C15" i="2"/>
  <c r="C14" i="2"/>
  <c r="B20" i="2"/>
  <c r="B19" i="2"/>
  <c r="B18" i="2"/>
  <c r="B17" i="2"/>
  <c r="B16" i="2"/>
  <c r="B15" i="2"/>
  <c r="B14" i="2"/>
  <c r="R52" i="25"/>
  <c r="S51" i="25"/>
  <c r="R51" i="25"/>
  <c r="O51" i="25"/>
  <c r="N51" i="25"/>
  <c r="N52" i="25" s="1"/>
  <c r="N14" i="25" s="1"/>
  <c r="I47" i="25"/>
  <c r="I46" i="25"/>
  <c r="I45" i="25"/>
  <c r="AB44" i="25"/>
  <c r="I44" i="25"/>
  <c r="AB43" i="25"/>
  <c r="I43" i="25"/>
  <c r="AB42" i="25"/>
  <c r="Z50" i="25" s="1"/>
  <c r="N15" i="25" s="1"/>
  <c r="I42" i="25"/>
  <c r="I48" i="25" s="1"/>
  <c r="N13" i="25" s="1"/>
  <c r="AB41" i="25"/>
  <c r="I41" i="25"/>
  <c r="AB40" i="25"/>
  <c r="AA19" i="25"/>
  <c r="N16" i="25"/>
  <c r="H10" i="25"/>
  <c r="H9" i="25"/>
  <c r="H8" i="25"/>
  <c r="H7" i="25"/>
  <c r="H6" i="25"/>
  <c r="F12" i="25" s="1"/>
  <c r="S51" i="24"/>
  <c r="R51" i="24"/>
  <c r="R52" i="24" s="1"/>
  <c r="O51" i="24"/>
  <c r="N51" i="24"/>
  <c r="N52" i="24" s="1"/>
  <c r="N14" i="24" s="1"/>
  <c r="I48" i="24"/>
  <c r="N13" i="24" s="1"/>
  <c r="I47" i="24"/>
  <c r="I46" i="24"/>
  <c r="I45" i="24"/>
  <c r="AB44" i="24"/>
  <c r="I44" i="24"/>
  <c r="AB43" i="24"/>
  <c r="I43" i="24"/>
  <c r="AB42" i="24"/>
  <c r="Z50" i="24" s="1"/>
  <c r="N15" i="24" s="1"/>
  <c r="I42" i="24"/>
  <c r="AB41" i="24"/>
  <c r="I41" i="24"/>
  <c r="AB40" i="24"/>
  <c r="AA19" i="24"/>
  <c r="N16" i="24" s="1"/>
  <c r="H10" i="24"/>
  <c r="H9" i="24"/>
  <c r="F12" i="24" s="1"/>
  <c r="H8" i="24"/>
  <c r="H7" i="24"/>
  <c r="H6" i="24"/>
  <c r="R52" i="23"/>
  <c r="S51" i="23"/>
  <c r="R51" i="23"/>
  <c r="O51" i="23"/>
  <c r="N51" i="23"/>
  <c r="N52" i="23" s="1"/>
  <c r="N14" i="23" s="1"/>
  <c r="I47" i="23"/>
  <c r="I46" i="23"/>
  <c r="I45" i="23"/>
  <c r="AB44" i="23"/>
  <c r="I44" i="23"/>
  <c r="AB43" i="23"/>
  <c r="I43" i="23"/>
  <c r="AB42" i="23"/>
  <c r="Z50" i="23" s="1"/>
  <c r="N15" i="23" s="1"/>
  <c r="I42" i="23"/>
  <c r="I48" i="23" s="1"/>
  <c r="N13" i="23" s="1"/>
  <c r="AB41" i="23"/>
  <c r="I41" i="23"/>
  <c r="AB40" i="23"/>
  <c r="AA19" i="23"/>
  <c r="N16" i="23"/>
  <c r="H10" i="23"/>
  <c r="H9" i="23"/>
  <c r="H8" i="23"/>
  <c r="F12" i="23" s="1"/>
  <c r="H7" i="23"/>
  <c r="H6" i="23"/>
  <c r="N52" i="22"/>
  <c r="S51" i="22"/>
  <c r="R52" i="22" s="1"/>
  <c r="N14" i="22" s="1"/>
  <c r="R51" i="22"/>
  <c r="O51" i="22"/>
  <c r="N51" i="22"/>
  <c r="I47" i="22"/>
  <c r="I46" i="22"/>
  <c r="I45" i="22"/>
  <c r="AB44" i="22"/>
  <c r="I44" i="22"/>
  <c r="AB43" i="22"/>
  <c r="I43" i="22"/>
  <c r="AB42" i="22"/>
  <c r="I42" i="22"/>
  <c r="AB41" i="22"/>
  <c r="I41" i="22"/>
  <c r="I48" i="22" s="1"/>
  <c r="N13" i="22" s="1"/>
  <c r="AB40" i="22"/>
  <c r="Z50" i="22" s="1"/>
  <c r="N15" i="22" s="1"/>
  <c r="AA19" i="22"/>
  <c r="N16" i="22"/>
  <c r="H10" i="22"/>
  <c r="H9" i="22"/>
  <c r="H8" i="22"/>
  <c r="H7" i="22"/>
  <c r="H6" i="22"/>
  <c r="F12" i="22" s="1"/>
  <c r="R52" i="21"/>
  <c r="S51" i="21"/>
  <c r="R51" i="21"/>
  <c r="O51" i="21"/>
  <c r="N51" i="21"/>
  <c r="N52" i="21" s="1"/>
  <c r="N14" i="21" s="1"/>
  <c r="I47" i="21"/>
  <c r="I46" i="21"/>
  <c r="I45" i="21"/>
  <c r="AB44" i="21"/>
  <c r="I44" i="21"/>
  <c r="AB43" i="21"/>
  <c r="I43" i="21"/>
  <c r="AB42" i="21"/>
  <c r="Z50" i="21" s="1"/>
  <c r="N15" i="21" s="1"/>
  <c r="I42" i="21"/>
  <c r="I48" i="21" s="1"/>
  <c r="N13" i="21" s="1"/>
  <c r="AB41" i="21"/>
  <c r="I41" i="21"/>
  <c r="AB40" i="21"/>
  <c r="AA19" i="21"/>
  <c r="N16" i="21"/>
  <c r="H10" i="21"/>
  <c r="H9" i="21"/>
  <c r="H8" i="21"/>
  <c r="H7" i="21"/>
  <c r="H6" i="21"/>
  <c r="F12" i="21" s="1"/>
  <c r="R52" i="20"/>
  <c r="N52" i="20"/>
  <c r="N14" i="20" s="1"/>
  <c r="S51" i="20"/>
  <c r="R51" i="20"/>
  <c r="O51" i="20"/>
  <c r="N51" i="20"/>
  <c r="I47" i="20"/>
  <c r="I46" i="20"/>
  <c r="I45" i="20"/>
  <c r="AB44" i="20"/>
  <c r="I44" i="20"/>
  <c r="AB43" i="20"/>
  <c r="I43" i="20"/>
  <c r="AB42" i="20"/>
  <c r="I42" i="20"/>
  <c r="I48" i="20" s="1"/>
  <c r="N13" i="20" s="1"/>
  <c r="AB41" i="20"/>
  <c r="I41" i="20"/>
  <c r="AB40" i="20"/>
  <c r="Z50" i="20" s="1"/>
  <c r="N15" i="20" s="1"/>
  <c r="AA19" i="20"/>
  <c r="N16" i="20"/>
  <c r="H10" i="20"/>
  <c r="H9" i="20"/>
  <c r="H8" i="20"/>
  <c r="H7" i="20"/>
  <c r="F12" i="20" s="1"/>
  <c r="H6" i="20"/>
  <c r="N52" i="18"/>
  <c r="S51" i="18"/>
  <c r="R51" i="18"/>
  <c r="R52" i="18" s="1"/>
  <c r="N14" i="18" s="1"/>
  <c r="O51" i="18"/>
  <c r="N51" i="18"/>
  <c r="I47" i="18"/>
  <c r="I46" i="18"/>
  <c r="I45" i="18"/>
  <c r="AB44" i="18"/>
  <c r="I44" i="18"/>
  <c r="AB43" i="18"/>
  <c r="I43" i="18"/>
  <c r="AB42" i="18"/>
  <c r="I42" i="18"/>
  <c r="AB41" i="18"/>
  <c r="I41" i="18"/>
  <c r="I48" i="18" s="1"/>
  <c r="N13" i="18" s="1"/>
  <c r="AB40" i="18"/>
  <c r="Z50" i="18" s="1"/>
  <c r="N15" i="18" s="1"/>
  <c r="AA19" i="18"/>
  <c r="N16" i="18"/>
  <c r="H10" i="18"/>
  <c r="H9" i="18"/>
  <c r="H8" i="18"/>
  <c r="H7" i="18"/>
  <c r="H6" i="18"/>
  <c r="F12" i="18" s="1"/>
  <c r="M41" i="2"/>
  <c r="M40" i="2"/>
  <c r="M38" i="2"/>
  <c r="M37" i="2"/>
  <c r="M36" i="2"/>
  <c r="M35" i="2"/>
  <c r="M34" i="2"/>
  <c r="L41" i="2"/>
  <c r="L40" i="2"/>
  <c r="L38" i="2"/>
  <c r="L37" i="2"/>
  <c r="L36" i="2"/>
  <c r="L35" i="2"/>
  <c r="L34" i="2"/>
  <c r="K41" i="2"/>
  <c r="K40" i="2"/>
  <c r="K38" i="2"/>
  <c r="K37" i="2"/>
  <c r="K36" i="2"/>
  <c r="K35" i="2"/>
  <c r="K34" i="2"/>
  <c r="J41" i="2"/>
  <c r="J40" i="2"/>
  <c r="J38" i="2"/>
  <c r="J37" i="2"/>
  <c r="J36" i="2"/>
  <c r="J35" i="2"/>
  <c r="J34" i="2"/>
  <c r="I41" i="2"/>
  <c r="I40" i="2"/>
  <c r="I38" i="2"/>
  <c r="I37" i="2"/>
  <c r="I36" i="2"/>
  <c r="I35" i="2"/>
  <c r="I34" i="2"/>
  <c r="H41" i="2"/>
  <c r="H40" i="2"/>
  <c r="H38" i="2"/>
  <c r="H37" i="2"/>
  <c r="H36" i="2"/>
  <c r="H35" i="2"/>
  <c r="H34" i="2"/>
  <c r="G41" i="2"/>
  <c r="G40" i="2"/>
  <c r="G38" i="2"/>
  <c r="G37" i="2"/>
  <c r="G36" i="2"/>
  <c r="G34" i="2"/>
  <c r="F41" i="2"/>
  <c r="F40" i="2"/>
  <c r="F38" i="2"/>
  <c r="F37" i="2"/>
  <c r="F36" i="2"/>
  <c r="F35" i="2"/>
  <c r="F34" i="2"/>
  <c r="C13" i="2"/>
  <c r="C12" i="2"/>
  <c r="C11" i="2"/>
  <c r="C10" i="2"/>
  <c r="C9" i="2"/>
  <c r="B13" i="2"/>
  <c r="B12" i="2"/>
  <c r="B11" i="2"/>
  <c r="B10" i="2"/>
  <c r="B9" i="2"/>
  <c r="R52" i="17"/>
  <c r="N52" i="17"/>
  <c r="N14" i="17" s="1"/>
  <c r="S51" i="17"/>
  <c r="R51" i="17"/>
  <c r="O51" i="17"/>
  <c r="N51" i="17"/>
  <c r="I47" i="17"/>
  <c r="I46" i="17"/>
  <c r="I45" i="17"/>
  <c r="AB44" i="17"/>
  <c r="I44" i="17"/>
  <c r="AB43" i="17"/>
  <c r="I43" i="17"/>
  <c r="AB42" i="17"/>
  <c r="I42" i="17"/>
  <c r="AB41" i="17"/>
  <c r="I41" i="17"/>
  <c r="I48" i="17" s="1"/>
  <c r="N13" i="17" s="1"/>
  <c r="AB40" i="17"/>
  <c r="Z50" i="17" s="1"/>
  <c r="N15" i="17" s="1"/>
  <c r="AA19" i="17"/>
  <c r="N16" i="17"/>
  <c r="H10" i="17"/>
  <c r="H9" i="17"/>
  <c r="H8" i="17"/>
  <c r="H7" i="17"/>
  <c r="F12" i="17" s="1"/>
  <c r="H6" i="17"/>
  <c r="R52" i="16"/>
  <c r="N52" i="16"/>
  <c r="N14" i="16" s="1"/>
  <c r="S51" i="16"/>
  <c r="R51" i="16"/>
  <c r="O51" i="16"/>
  <c r="N51" i="16"/>
  <c r="I47" i="16"/>
  <c r="I46" i="16"/>
  <c r="I45" i="16"/>
  <c r="AB44" i="16"/>
  <c r="I44" i="16"/>
  <c r="AB43" i="16"/>
  <c r="I43" i="16"/>
  <c r="AB42" i="16"/>
  <c r="I42" i="16"/>
  <c r="I48" i="16" s="1"/>
  <c r="N13" i="16" s="1"/>
  <c r="AB41" i="16"/>
  <c r="I41" i="16"/>
  <c r="AB40" i="16"/>
  <c r="Z50" i="16" s="1"/>
  <c r="N15" i="16" s="1"/>
  <c r="AA19" i="16"/>
  <c r="N16" i="16"/>
  <c r="H10" i="16"/>
  <c r="H9" i="16"/>
  <c r="H8" i="16"/>
  <c r="H7" i="16"/>
  <c r="F12" i="16" s="1"/>
  <c r="H6" i="16"/>
  <c r="R52" i="15"/>
  <c r="N52" i="15"/>
  <c r="N14" i="15" s="1"/>
  <c r="S51" i="15"/>
  <c r="R51" i="15"/>
  <c r="O51" i="15"/>
  <c r="N51" i="15"/>
  <c r="I47" i="15"/>
  <c r="I46" i="15"/>
  <c r="I48" i="15" s="1"/>
  <c r="N13" i="15" s="1"/>
  <c r="I45" i="15"/>
  <c r="AB44" i="15"/>
  <c r="I44" i="15"/>
  <c r="AB43" i="15"/>
  <c r="I43" i="15"/>
  <c r="AB42" i="15"/>
  <c r="I42" i="15"/>
  <c r="AB41" i="15"/>
  <c r="Z50" i="15" s="1"/>
  <c r="N15" i="15" s="1"/>
  <c r="I41" i="15"/>
  <c r="AB40" i="15"/>
  <c r="AA19" i="15"/>
  <c r="N16" i="15" s="1"/>
  <c r="H10" i="15"/>
  <c r="H9" i="15"/>
  <c r="H8" i="15"/>
  <c r="H7" i="15"/>
  <c r="F12" i="15" s="1"/>
  <c r="H6" i="15"/>
  <c r="R52" i="14"/>
  <c r="N52" i="14"/>
  <c r="N14" i="14" s="1"/>
  <c r="S51" i="14"/>
  <c r="R51" i="14"/>
  <c r="O51" i="14"/>
  <c r="N51" i="14"/>
  <c r="I47" i="14"/>
  <c r="I46" i="14"/>
  <c r="I48" i="14" s="1"/>
  <c r="N13" i="14" s="1"/>
  <c r="I45" i="14"/>
  <c r="AB44" i="14"/>
  <c r="I44" i="14"/>
  <c r="AB43" i="14"/>
  <c r="I43" i="14"/>
  <c r="AB42" i="14"/>
  <c r="I42" i="14"/>
  <c r="AB41" i="14"/>
  <c r="I41" i="14"/>
  <c r="AB40" i="14"/>
  <c r="Z50" i="14" s="1"/>
  <c r="N15" i="14" s="1"/>
  <c r="AA19" i="14"/>
  <c r="N16" i="14" s="1"/>
  <c r="H10" i="14"/>
  <c r="H9" i="14"/>
  <c r="H8" i="14"/>
  <c r="H7" i="14"/>
  <c r="F12" i="14" s="1"/>
  <c r="H6" i="14"/>
  <c r="S51" i="13"/>
  <c r="R51" i="13"/>
  <c r="R52" i="13" s="1"/>
  <c r="O51" i="13"/>
  <c r="N51" i="13"/>
  <c r="N52" i="13" s="1"/>
  <c r="N14" i="13" s="1"/>
  <c r="I48" i="13"/>
  <c r="N13" i="13" s="1"/>
  <c r="I47" i="13"/>
  <c r="I46" i="13"/>
  <c r="I45" i="13"/>
  <c r="AB44" i="13"/>
  <c r="I44" i="13"/>
  <c r="AB43" i="13"/>
  <c r="I43" i="13"/>
  <c r="AB42" i="13"/>
  <c r="Z50" i="13" s="1"/>
  <c r="N15" i="13" s="1"/>
  <c r="I42" i="13"/>
  <c r="AB41" i="13"/>
  <c r="I41" i="13"/>
  <c r="AB40" i="13"/>
  <c r="AA19" i="13"/>
  <c r="N16" i="13" s="1"/>
  <c r="H10" i="13"/>
  <c r="H9" i="13"/>
  <c r="F12" i="13" s="1"/>
  <c r="H8" i="13"/>
  <c r="H7" i="13"/>
  <c r="H6" i="13"/>
  <c r="C8" i="2"/>
  <c r="B8" i="2"/>
  <c r="N52" i="12"/>
  <c r="S51" i="12"/>
  <c r="R52" i="12" s="1"/>
  <c r="N14" i="12" s="1"/>
  <c r="R51" i="12"/>
  <c r="O51" i="12"/>
  <c r="N51" i="12"/>
  <c r="I47" i="12"/>
  <c r="I46" i="12"/>
  <c r="I45" i="12"/>
  <c r="AB44" i="12"/>
  <c r="I44" i="12"/>
  <c r="AB43" i="12"/>
  <c r="I43" i="12"/>
  <c r="AB42" i="12"/>
  <c r="I42" i="12"/>
  <c r="AB41" i="12"/>
  <c r="I41" i="12"/>
  <c r="I48" i="12" s="1"/>
  <c r="N13" i="12" s="1"/>
  <c r="AB40" i="12"/>
  <c r="Z50" i="12" s="1"/>
  <c r="N15" i="12" s="1"/>
  <c r="AA19" i="12"/>
  <c r="N16" i="12"/>
  <c r="H10" i="12"/>
  <c r="H9" i="12"/>
  <c r="H8" i="12"/>
  <c r="H7" i="12"/>
  <c r="H6" i="12"/>
  <c r="F12" i="12" s="1"/>
  <c r="C6" i="2"/>
  <c r="B6" i="2"/>
  <c r="S51" i="11"/>
  <c r="R51" i="11"/>
  <c r="R52" i="11" s="1"/>
  <c r="O51" i="11"/>
  <c r="N51" i="11"/>
  <c r="N52" i="11" s="1"/>
  <c r="I47" i="11"/>
  <c r="I46" i="11"/>
  <c r="I45" i="11"/>
  <c r="AB44" i="11"/>
  <c r="I44" i="11"/>
  <c r="AB43" i="11"/>
  <c r="I43" i="11"/>
  <c r="AB42" i="11"/>
  <c r="I42" i="11"/>
  <c r="AB41" i="11"/>
  <c r="I41" i="11"/>
  <c r="I48" i="11" s="1"/>
  <c r="N13" i="11" s="1"/>
  <c r="G35" i="2" s="1"/>
  <c r="AB40" i="11"/>
  <c r="Z50" i="11" s="1"/>
  <c r="N15" i="11" s="1"/>
  <c r="AA19" i="11"/>
  <c r="N16" i="11" s="1"/>
  <c r="H10" i="11"/>
  <c r="H9" i="11"/>
  <c r="H8" i="11"/>
  <c r="H7" i="11"/>
  <c r="H6" i="11"/>
  <c r="F12" i="11" s="1"/>
  <c r="N12" i="36" l="1"/>
  <c r="P18" i="36"/>
  <c r="P18" i="35"/>
  <c r="N12" i="35"/>
  <c r="N12" i="33"/>
  <c r="P18" i="33"/>
  <c r="N12" i="32"/>
  <c r="P18" i="32"/>
  <c r="N12" i="31"/>
  <c r="P18" i="31"/>
  <c r="N12" i="30"/>
  <c r="P18" i="30"/>
  <c r="N14" i="29"/>
  <c r="N12" i="29"/>
  <c r="P18" i="29"/>
  <c r="N12" i="28"/>
  <c r="P18" i="28"/>
  <c r="P18" i="27"/>
  <c r="N12" i="27"/>
  <c r="N14" i="26"/>
  <c r="N12" i="26"/>
  <c r="P18" i="26"/>
  <c r="N12" i="25"/>
  <c r="P18" i="25"/>
  <c r="P18" i="24"/>
  <c r="N12" i="24"/>
  <c r="N12" i="23"/>
  <c r="P18" i="23"/>
  <c r="N12" i="22"/>
  <c r="P18" i="22"/>
  <c r="N12" i="21"/>
  <c r="P18" i="21"/>
  <c r="N12" i="20"/>
  <c r="P18" i="20"/>
  <c r="N12" i="18"/>
  <c r="P18" i="18"/>
  <c r="N12" i="17"/>
  <c r="P18" i="17"/>
  <c r="N12" i="16"/>
  <c r="P18" i="16"/>
  <c r="N12" i="15"/>
  <c r="P18" i="15"/>
  <c r="P18" i="14"/>
  <c r="N12" i="14"/>
  <c r="N12" i="13"/>
  <c r="P18" i="13"/>
  <c r="P18" i="12"/>
  <c r="N12" i="12"/>
  <c r="N12" i="11"/>
  <c r="P18" i="11"/>
  <c r="N14" i="11"/>
  <c r="E41" i="2"/>
  <c r="E40" i="2"/>
  <c r="B5" i="2"/>
  <c r="S51" i="10"/>
  <c r="R51" i="10"/>
  <c r="R52" i="10" s="1"/>
  <c r="O51" i="10"/>
  <c r="N51" i="10"/>
  <c r="N52" i="10" s="1"/>
  <c r="I47" i="10"/>
  <c r="I46" i="10"/>
  <c r="I45" i="10"/>
  <c r="AB44" i="10"/>
  <c r="I44" i="10"/>
  <c r="AB43" i="10"/>
  <c r="I43" i="10"/>
  <c r="AB42" i="10"/>
  <c r="I42" i="10"/>
  <c r="AB41" i="10"/>
  <c r="I41" i="10"/>
  <c r="I48" i="10" s="1"/>
  <c r="N13" i="10" s="1"/>
  <c r="AB40" i="10"/>
  <c r="H10" i="10"/>
  <c r="H9" i="10"/>
  <c r="H8" i="10"/>
  <c r="H7" i="10"/>
  <c r="H6" i="10"/>
  <c r="AA19" i="10"/>
  <c r="N16" i="10" s="1"/>
  <c r="P18" i="9"/>
  <c r="P18" i="8"/>
  <c r="P18" i="7"/>
  <c r="P18" i="1"/>
  <c r="D41" i="2"/>
  <c r="C41" i="2"/>
  <c r="D40" i="2"/>
  <c r="C40" i="2"/>
  <c r="B41" i="2"/>
  <c r="B40" i="2"/>
  <c r="D35" i="2"/>
  <c r="D36" i="2"/>
  <c r="E36" i="2"/>
  <c r="D37" i="2"/>
  <c r="E37" i="2"/>
  <c r="D38" i="2"/>
  <c r="E38" i="2"/>
  <c r="E34" i="2"/>
  <c r="D34" i="2"/>
  <c r="C37" i="2"/>
  <c r="C38" i="2"/>
  <c r="C34" i="2"/>
  <c r="B35" i="2"/>
  <c r="B36" i="2"/>
  <c r="B37" i="2"/>
  <c r="B38" i="2"/>
  <c r="B34" i="2"/>
  <c r="AB44" i="9"/>
  <c r="AB43" i="9"/>
  <c r="AB42" i="9"/>
  <c r="AB41" i="9"/>
  <c r="AB40" i="9"/>
  <c r="AB44" i="8"/>
  <c r="AB43" i="8"/>
  <c r="AB42" i="8"/>
  <c r="AB41" i="8"/>
  <c r="Z50" i="8" s="1"/>
  <c r="N15" i="8" s="1"/>
  <c r="AB40" i="8"/>
  <c r="AB44" i="7"/>
  <c r="AB43" i="7"/>
  <c r="AB42" i="7"/>
  <c r="AB41" i="7"/>
  <c r="AB40" i="7"/>
  <c r="AB41" i="1"/>
  <c r="AB42" i="1"/>
  <c r="AB43" i="1"/>
  <c r="AB44" i="1"/>
  <c r="AB40" i="1"/>
  <c r="S51" i="9"/>
  <c r="R52" i="9" s="1"/>
  <c r="R51" i="9"/>
  <c r="O51" i="9"/>
  <c r="N51" i="9"/>
  <c r="N52" i="9" s="1"/>
  <c r="I47" i="9"/>
  <c r="I46" i="9"/>
  <c r="I45" i="9"/>
  <c r="I44" i="9"/>
  <c r="I43" i="9"/>
  <c r="I42" i="9"/>
  <c r="I48" i="9" s="1"/>
  <c r="N13" i="9" s="1"/>
  <c r="E35" i="2" s="1"/>
  <c r="I41" i="9"/>
  <c r="AA14" i="9"/>
  <c r="AA13" i="9"/>
  <c r="AA12" i="9"/>
  <c r="H10" i="9"/>
  <c r="H9" i="9"/>
  <c r="AA8" i="9"/>
  <c r="H8" i="9"/>
  <c r="AA7" i="9"/>
  <c r="H7" i="9"/>
  <c r="AA6" i="9"/>
  <c r="AA19" i="9" s="1"/>
  <c r="N16" i="9" s="1"/>
  <c r="H6" i="9"/>
  <c r="F12" i="9" s="1"/>
  <c r="AA5" i="9"/>
  <c r="R52" i="8"/>
  <c r="S51" i="8"/>
  <c r="R51" i="8"/>
  <c r="O51" i="8"/>
  <c r="N51" i="8"/>
  <c r="N52" i="8" s="1"/>
  <c r="I47" i="8"/>
  <c r="I46" i="8"/>
  <c r="I45" i="8"/>
  <c r="I44" i="8"/>
  <c r="I43" i="8"/>
  <c r="I42" i="8"/>
  <c r="I48" i="8" s="1"/>
  <c r="N13" i="8" s="1"/>
  <c r="I41" i="8"/>
  <c r="AA14" i="8"/>
  <c r="AA13" i="8"/>
  <c r="AA12" i="8"/>
  <c r="H10" i="8"/>
  <c r="H9" i="8"/>
  <c r="AA8" i="8"/>
  <c r="H8" i="8"/>
  <c r="AA7" i="8"/>
  <c r="H7" i="8"/>
  <c r="AA6" i="8"/>
  <c r="AA19" i="8" s="1"/>
  <c r="N16" i="8" s="1"/>
  <c r="H6" i="8"/>
  <c r="F12" i="8" s="1"/>
  <c r="AA5" i="8"/>
  <c r="S51" i="7"/>
  <c r="R51" i="7"/>
  <c r="O51" i="7"/>
  <c r="N51" i="7"/>
  <c r="N52" i="7" s="1"/>
  <c r="I47" i="7"/>
  <c r="I46" i="7"/>
  <c r="I45" i="7"/>
  <c r="I44" i="7"/>
  <c r="I43" i="7"/>
  <c r="I42" i="7"/>
  <c r="I41" i="7"/>
  <c r="AA14" i="7"/>
  <c r="AA13" i="7"/>
  <c r="AA12" i="7"/>
  <c r="H10" i="7"/>
  <c r="H9" i="7"/>
  <c r="AA8" i="7"/>
  <c r="H8" i="7"/>
  <c r="AA7" i="7"/>
  <c r="H7" i="7"/>
  <c r="AA6" i="7"/>
  <c r="H6" i="7"/>
  <c r="F12" i="7" s="1"/>
  <c r="AA5" i="7"/>
  <c r="AA19" i="7" s="1"/>
  <c r="N16" i="7" s="1"/>
  <c r="AA13" i="1"/>
  <c r="AA14" i="1"/>
  <c r="AA12" i="1"/>
  <c r="AA6" i="1"/>
  <c r="AA7" i="1"/>
  <c r="AA8" i="1"/>
  <c r="AA5" i="1"/>
  <c r="N14" i="1"/>
  <c r="N13" i="1"/>
  <c r="N12" i="1"/>
  <c r="F12" i="1"/>
  <c r="H9" i="1"/>
  <c r="H10" i="1"/>
  <c r="H8" i="1"/>
  <c r="R52" i="1"/>
  <c r="N52" i="1"/>
  <c r="H7" i="1"/>
  <c r="I42" i="1"/>
  <c r="I43" i="1"/>
  <c r="I44" i="1"/>
  <c r="I45" i="1"/>
  <c r="I46" i="1"/>
  <c r="I47" i="1"/>
  <c r="I41" i="1"/>
  <c r="H6" i="1"/>
  <c r="S51" i="1"/>
  <c r="R51" i="1"/>
  <c r="O51" i="1"/>
  <c r="N51" i="1"/>
  <c r="P22" i="36" l="1"/>
  <c r="P20" i="36"/>
  <c r="P22" i="35"/>
  <c r="P20" i="35"/>
  <c r="P22" i="33"/>
  <c r="P20" i="33"/>
  <c r="P22" i="32"/>
  <c r="P20" i="32"/>
  <c r="P20" i="31"/>
  <c r="P22" i="31"/>
  <c r="P20" i="30"/>
  <c r="P22" i="30"/>
  <c r="P22" i="29"/>
  <c r="P20" i="29"/>
  <c r="P20" i="28"/>
  <c r="P22" i="28"/>
  <c r="P22" i="27"/>
  <c r="P20" i="27"/>
  <c r="P22" i="26"/>
  <c r="P20" i="26"/>
  <c r="P22" i="25"/>
  <c r="P20" i="25"/>
  <c r="P22" i="24"/>
  <c r="P20" i="24"/>
  <c r="P22" i="23"/>
  <c r="P20" i="23"/>
  <c r="P22" i="22"/>
  <c r="P20" i="22"/>
  <c r="P22" i="21"/>
  <c r="P20" i="21"/>
  <c r="P20" i="20"/>
  <c r="P22" i="20"/>
  <c r="P22" i="18"/>
  <c r="P20" i="18"/>
  <c r="P20" i="17"/>
  <c r="P22" i="17"/>
  <c r="P22" i="16"/>
  <c r="P20" i="16"/>
  <c r="P20" i="15"/>
  <c r="P22" i="15"/>
  <c r="P22" i="14"/>
  <c r="P20" i="14"/>
  <c r="P22" i="13"/>
  <c r="P20" i="13"/>
  <c r="P20" i="12"/>
  <c r="P22" i="12"/>
  <c r="P22" i="11"/>
  <c r="C7" i="2" s="1"/>
  <c r="P20" i="11"/>
  <c r="B7" i="2" s="1"/>
  <c r="Z50" i="10"/>
  <c r="N15" i="10" s="1"/>
  <c r="F12" i="10"/>
  <c r="N14" i="10"/>
  <c r="N14" i="9"/>
  <c r="N14" i="8"/>
  <c r="R52" i="7"/>
  <c r="N14" i="7" s="1"/>
  <c r="C36" i="2" s="1"/>
  <c r="I48" i="7"/>
  <c r="N13" i="7" s="1"/>
  <c r="C35" i="2" s="1"/>
  <c r="Z50" i="9"/>
  <c r="N15" i="9" s="1"/>
  <c r="Z50" i="7"/>
  <c r="N15" i="7" s="1"/>
  <c r="N12" i="9"/>
  <c r="N12" i="8"/>
  <c r="N12" i="7"/>
  <c r="AA19" i="1"/>
  <c r="N16" i="1" s="1"/>
  <c r="I48" i="1"/>
  <c r="Z50" i="1"/>
  <c r="N15" i="1" s="1"/>
  <c r="P18" i="10" l="1"/>
  <c r="P22" i="10" s="1"/>
  <c r="N12" i="10"/>
  <c r="P20" i="7"/>
  <c r="B3" i="2" s="1"/>
  <c r="P20" i="1"/>
  <c r="F2" i="2" s="1"/>
  <c r="B2" i="2" s="1"/>
  <c r="P22" i="9"/>
  <c r="C5" i="2" s="1"/>
  <c r="P20" i="9"/>
  <c r="P22" i="8"/>
  <c r="C4" i="2" s="1"/>
  <c r="P20" i="8"/>
  <c r="B4" i="2" s="1"/>
  <c r="P20" i="10" l="1"/>
  <c r="P22" i="7"/>
  <c r="C3" i="2" s="1"/>
  <c r="F3" i="2"/>
  <c r="F4" i="2" s="1"/>
  <c r="D2" i="2"/>
  <c r="P22" i="1"/>
  <c r="G2" i="2" s="1"/>
  <c r="C2" i="2" s="1"/>
  <c r="D3" i="2" l="1"/>
  <c r="G3" i="2"/>
  <c r="G4" i="2" s="1"/>
  <c r="E2" i="2"/>
  <c r="F5" i="2"/>
  <c r="D4" i="2"/>
  <c r="E3" i="2" l="1"/>
  <c r="F6" i="2"/>
  <c r="D5" i="2"/>
  <c r="G5" i="2"/>
  <c r="E4" i="2"/>
  <c r="G6" i="2" l="1"/>
  <c r="E5" i="2"/>
  <c r="F7" i="2"/>
  <c r="D6" i="2"/>
  <c r="F8" i="2" l="1"/>
  <c r="D7" i="2"/>
  <c r="G7" i="2"/>
  <c r="E6" i="2"/>
  <c r="G8" i="2" l="1"/>
  <c r="E7" i="2"/>
  <c r="F9" i="2"/>
  <c r="D8" i="2"/>
  <c r="F10" i="2" l="1"/>
  <c r="D9" i="2"/>
  <c r="G9" i="2"/>
  <c r="E8" i="2"/>
  <c r="G10" i="2" l="1"/>
  <c r="E9" i="2"/>
  <c r="F11" i="2"/>
  <c r="D10" i="2"/>
  <c r="F12" i="2" l="1"/>
  <c r="D11" i="2"/>
  <c r="G11" i="2"/>
  <c r="E10" i="2"/>
  <c r="G12" i="2" l="1"/>
  <c r="E11" i="2"/>
  <c r="F13" i="2"/>
  <c r="D12" i="2"/>
  <c r="F14" i="2" l="1"/>
  <c r="D13" i="2"/>
  <c r="G13" i="2"/>
  <c r="E12" i="2"/>
  <c r="G14" i="2" l="1"/>
  <c r="E13" i="2"/>
  <c r="F15" i="2"/>
  <c r="D14" i="2"/>
  <c r="F16" i="2" l="1"/>
  <c r="D15" i="2"/>
  <c r="G15" i="2"/>
  <c r="E14" i="2"/>
  <c r="G16" i="2" l="1"/>
  <c r="E15" i="2"/>
  <c r="F17" i="2"/>
  <c r="D16" i="2"/>
  <c r="F18" i="2" l="1"/>
  <c r="D17" i="2"/>
  <c r="G17" i="2"/>
  <c r="E16" i="2"/>
  <c r="G18" i="2" l="1"/>
  <c r="E17" i="2"/>
  <c r="F19" i="2"/>
  <c r="D18" i="2"/>
  <c r="F20" i="2" l="1"/>
  <c r="D19" i="2"/>
  <c r="G19" i="2"/>
  <c r="E18" i="2"/>
  <c r="G20" i="2" l="1"/>
  <c r="E19" i="2"/>
  <c r="F21" i="2"/>
  <c r="D20" i="2"/>
  <c r="F22" i="2" l="1"/>
  <c r="D21" i="2"/>
  <c r="G21" i="2"/>
  <c r="E20" i="2"/>
  <c r="G22" i="2" l="1"/>
  <c r="E21" i="2"/>
  <c r="F23" i="2"/>
  <c r="D22" i="2"/>
  <c r="F24" i="2" l="1"/>
  <c r="D23" i="2"/>
  <c r="G23" i="2"/>
  <c r="E22" i="2"/>
  <c r="G24" i="2" l="1"/>
  <c r="E23" i="2"/>
  <c r="F25" i="2"/>
  <c r="D24" i="2"/>
  <c r="F26" i="2" l="1"/>
  <c r="D25" i="2"/>
  <c r="G25" i="2"/>
  <c r="E24" i="2"/>
  <c r="G26" i="2" l="1"/>
  <c r="E25" i="2"/>
  <c r="F27" i="2"/>
  <c r="D26" i="2"/>
  <c r="F28" i="2" l="1"/>
  <c r="D27" i="2"/>
  <c r="G27" i="2"/>
  <c r="E26" i="2"/>
  <c r="G28" i="2" l="1"/>
  <c r="E27" i="2"/>
  <c r="F29" i="2"/>
  <c r="D28" i="2"/>
  <c r="F30" i="2" l="1"/>
  <c r="D30" i="2" s="1"/>
  <c r="D29" i="2"/>
  <c r="G29" i="2"/>
  <c r="E28" i="2"/>
  <c r="G30" i="2" l="1"/>
  <c r="E30" i="2" s="1"/>
  <c r="E29" i="2"/>
</calcChain>
</file>

<file path=xl/sharedStrings.xml><?xml version="1.0" encoding="utf-8"?>
<sst xmlns="http://schemas.openxmlformats.org/spreadsheetml/2006/main" count="3059" uniqueCount="94">
  <si>
    <t>Year</t>
  </si>
  <si>
    <t>KPI (P)</t>
  </si>
  <si>
    <t>KPI (G)</t>
  </si>
  <si>
    <t>Diff Pass</t>
  </si>
  <si>
    <t>Diff gods</t>
  </si>
  <si>
    <t>Reference Passenger</t>
  </si>
  <si>
    <t>Reference Goods</t>
  </si>
  <si>
    <t>Energy</t>
  </si>
  <si>
    <t>Maritime</t>
  </si>
  <si>
    <t>Port activity</t>
  </si>
  <si>
    <t>Construction projects</t>
  </si>
  <si>
    <t>Other sources</t>
  </si>
  <si>
    <t>Number of passengers</t>
  </si>
  <si>
    <t>Ton goods</t>
  </si>
  <si>
    <t>Energy consumption</t>
  </si>
  <si>
    <t>Passengers and goods</t>
  </si>
  <si>
    <t>Emissions related to other sources</t>
  </si>
  <si>
    <t>Tons</t>
  </si>
  <si>
    <t>CO2 factor</t>
  </si>
  <si>
    <t>CO2-emission (ton)</t>
  </si>
  <si>
    <t>Resulting CO2 (ton)</t>
  </si>
  <si>
    <t>Water consumption</t>
  </si>
  <si>
    <t>Electrical energy (kWh from Grid)</t>
  </si>
  <si>
    <t>Tons goods</t>
  </si>
  <si>
    <t>N2O and CH4 in sewage</t>
  </si>
  <si>
    <t>Energy from fossil fuel (l fuel)</t>
  </si>
  <si>
    <t>Special waste</t>
  </si>
  <si>
    <t>Energy from bio fuel (l fuel)</t>
  </si>
  <si>
    <t>Waste</t>
  </si>
  <si>
    <t>Energy from heat (kWh?)</t>
  </si>
  <si>
    <t>Energy production-Solar/wind (kWh)</t>
  </si>
  <si>
    <t>Number</t>
  </si>
  <si>
    <t xml:space="preserve"> Ton CO2/number</t>
  </si>
  <si>
    <t>CO2-emission from energy (ton)</t>
  </si>
  <si>
    <t>tons</t>
  </si>
  <si>
    <t>Purchase equipment</t>
  </si>
  <si>
    <t>Air travel</t>
  </si>
  <si>
    <t xml:space="preserve">land travel </t>
  </si>
  <si>
    <t>CO2 per kWh (Norway)</t>
  </si>
  <si>
    <t>g</t>
  </si>
  <si>
    <t>CO2 per kWh heat (Norway)</t>
  </si>
  <si>
    <t>CO2 per kWh solar/wind (Norway)</t>
  </si>
  <si>
    <t>CO2 per ton Bio fuel (Norway)</t>
  </si>
  <si>
    <t>Total CO2 emission</t>
  </si>
  <si>
    <t>Ton CO2 from other sources</t>
  </si>
  <si>
    <t>CO2 emission (ton) per passenger</t>
  </si>
  <si>
    <t>CO2 emission (ton) per ton goods</t>
  </si>
  <si>
    <t>Maritime Emissions</t>
  </si>
  <si>
    <t>Emissions from construction projects</t>
  </si>
  <si>
    <t xml:space="preserve">Reported Consumption (ton) </t>
  </si>
  <si>
    <t>Emission from port activities</t>
  </si>
  <si>
    <t>Emission factor</t>
  </si>
  <si>
    <t>Resulting CO2 (Use relevant factors)</t>
  </si>
  <si>
    <t>Fuel type</t>
  </si>
  <si>
    <t>Factor</t>
  </si>
  <si>
    <t>Port stay</t>
  </si>
  <si>
    <t>Manouvering</t>
  </si>
  <si>
    <t>Sailing</t>
  </si>
  <si>
    <t>CO2 (ton)</t>
  </si>
  <si>
    <t>Excavation of raw materials</t>
  </si>
  <si>
    <t>MGO</t>
  </si>
  <si>
    <t>External traffic</t>
  </si>
  <si>
    <t>Port traffic</t>
  </si>
  <si>
    <t>Building materials production</t>
  </si>
  <si>
    <t>HFO</t>
  </si>
  <si>
    <t>Petrol</t>
  </si>
  <si>
    <t>Diesel</t>
  </si>
  <si>
    <t>Transport building materials</t>
  </si>
  <si>
    <t>LFO</t>
  </si>
  <si>
    <t>Fuel cars (ton/liter)</t>
  </si>
  <si>
    <t>Fuel vans</t>
  </si>
  <si>
    <t>Maintenance</t>
  </si>
  <si>
    <t>LNG</t>
  </si>
  <si>
    <t>Fuel buses (ton/liter)</t>
  </si>
  <si>
    <t>Fuel loaders</t>
  </si>
  <si>
    <t xml:space="preserve">Disposal of building materials </t>
  </si>
  <si>
    <t>Methane</t>
  </si>
  <si>
    <t>Fuel lorries (ton/liter)</t>
  </si>
  <si>
    <t>Fuel excavators</t>
  </si>
  <si>
    <t>Etanol</t>
  </si>
  <si>
    <t>Fuel campers (ton/liter)</t>
  </si>
  <si>
    <t>Fuel stackers</t>
  </si>
  <si>
    <t>Biofuel</t>
  </si>
  <si>
    <t>Fuel cranes</t>
  </si>
  <si>
    <t>Avskriving over antall år - og fordeling</t>
  </si>
  <si>
    <t>Sum external traffic</t>
  </si>
  <si>
    <t>Sum port traffic</t>
  </si>
  <si>
    <t>Ton CO2 from construction</t>
  </si>
  <si>
    <t>Ton fuel</t>
  </si>
  <si>
    <t>Ton CO2 from port act.</t>
  </si>
  <si>
    <t>kg CO2/l</t>
  </si>
  <si>
    <t>NS3720:2018 - Metode for klimagassberegninger for bygninger </t>
  </si>
  <si>
    <t>Biodiesel</t>
  </si>
  <si>
    <t>kg/l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</si>
</sst>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0.000"/>
  </numFmts>
  <fonts count="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b/>
      <sz val="16"/>
      <color theme="1"/>
      <name val="Georgia"/>
      <family val="1"/>
      <scheme val="major"/>
    </font>
    <font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6E8"/>
        <bgColor indexed="64"/>
      </patternFill>
    </fill>
    <fill>
      <patternFill patternType="solid">
        <fgColor theme="6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8">
    <xf numFmtId="0" fontId="0" fillId="0" borderId="0" xfId="0"/>
    <xf numFmtId="0" fontId="0" fillId="3" borderId="1" xfId="0" applyFill="1" applyBorder="1"/>
    <xf numFmtId="0" fontId="0" fillId="2" borderId="3" xfId="0" applyFill="1" applyBorder="1"/>
    <xf numFmtId="0" fontId="0" fillId="2" borderId="7" xfId="0" applyFill="1" applyBorder="1"/>
    <xf numFmtId="0" fontId="0" fillId="2" borderId="4" xfId="0" applyFill="1" applyBorder="1"/>
    <xf numFmtId="0" fontId="0" fillId="2" borderId="0" xfId="0" applyFill="1"/>
    <xf numFmtId="0" fontId="0" fillId="3" borderId="0" xfId="0" applyFill="1"/>
    <xf numFmtId="0" fontId="0" fillId="2" borderId="2" xfId="0" applyFill="1" applyBorder="1"/>
    <xf numFmtId="0" fontId="0" fillId="2" borderId="8" xfId="0" applyFill="1" applyBorder="1"/>
    <xf numFmtId="164" fontId="0" fillId="2" borderId="0" xfId="1" applyNumberFormat="1" applyFont="1" applyFill="1" applyBorder="1"/>
    <xf numFmtId="2" fontId="0" fillId="0" borderId="0" xfId="0" applyNumberFormat="1"/>
    <xf numFmtId="0" fontId="0" fillId="3" borderId="2" xfId="0" applyFill="1" applyBorder="1"/>
    <xf numFmtId="0" fontId="0" fillId="3" borderId="8" xfId="0" applyFill="1" applyBorder="1"/>
    <xf numFmtId="164" fontId="0" fillId="5" borderId="6" xfId="1" applyNumberFormat="1" applyFont="1" applyFill="1" applyBorder="1" applyAlignment="1">
      <alignment horizontal="center"/>
    </xf>
    <xf numFmtId="0" fontId="3" fillId="2" borderId="0" xfId="0" applyFont="1" applyFill="1"/>
    <xf numFmtId="0" fontId="0" fillId="6" borderId="0" xfId="0" applyFill="1"/>
    <xf numFmtId="43" fontId="2" fillId="6" borderId="0" xfId="0" applyNumberFormat="1" applyFont="1" applyFill="1"/>
    <xf numFmtId="43" fontId="0" fillId="6" borderId="0" xfId="0" applyNumberFormat="1" applyFill="1"/>
    <xf numFmtId="1" fontId="0" fillId="6" borderId="0" xfId="0" applyNumberFormat="1" applyFill="1"/>
    <xf numFmtId="166" fontId="0" fillId="5" borderId="0" xfId="0" applyNumberFormat="1" applyFill="1"/>
    <xf numFmtId="0" fontId="0" fillId="6" borderId="1" xfId="0" applyFill="1" applyBorder="1"/>
    <xf numFmtId="0" fontId="0" fillId="6" borderId="2" xfId="0" applyFill="1" applyBorder="1"/>
    <xf numFmtId="0" fontId="0" fillId="6" borderId="8" xfId="0" applyFill="1" applyBorder="1"/>
    <xf numFmtId="164" fontId="0" fillId="5" borderId="8" xfId="1" applyNumberFormat="1" applyFont="1" applyFill="1" applyBorder="1" applyAlignment="1"/>
    <xf numFmtId="164" fontId="0" fillId="5" borderId="6" xfId="1" applyNumberFormat="1" applyFont="1" applyFill="1" applyBorder="1" applyAlignment="1"/>
    <xf numFmtId="0" fontId="3" fillId="6" borderId="0" xfId="0" applyFont="1" applyFill="1"/>
    <xf numFmtId="0" fontId="0" fillId="5" borderId="4" xfId="0" applyFill="1" applyBorder="1"/>
    <xf numFmtId="0" fontId="0" fillId="5" borderId="0" xfId="0" applyFill="1"/>
    <xf numFmtId="0" fontId="0" fillId="5" borderId="5" xfId="0" applyFill="1" applyBorder="1"/>
    <xf numFmtId="0" fontId="0" fillId="5" borderId="1" xfId="0" applyFill="1" applyBorder="1"/>
    <xf numFmtId="0" fontId="0" fillId="5" borderId="2" xfId="0" applyFill="1" applyBorder="1"/>
    <xf numFmtId="0" fontId="0" fillId="5" borderId="8" xfId="0" applyFill="1" applyBorder="1"/>
    <xf numFmtId="0" fontId="0" fillId="4" borderId="15" xfId="0" applyFill="1" applyBorder="1"/>
    <xf numFmtId="0" fontId="0" fillId="4" borderId="0" xfId="0" applyFill="1"/>
    <xf numFmtId="0" fontId="0" fillId="4" borderId="16" xfId="0" applyFill="1" applyBorder="1"/>
    <xf numFmtId="0" fontId="0" fillId="4" borderId="1" xfId="0" applyFill="1" applyBorder="1"/>
    <xf numFmtId="0" fontId="0" fillId="4" borderId="10" xfId="0" applyFill="1" applyBorder="1"/>
    <xf numFmtId="0" fontId="0" fillId="4" borderId="7" xfId="0" applyFill="1" applyBorder="1"/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165" fontId="0" fillId="6" borderId="10" xfId="1" applyNumberFormat="1" applyFont="1" applyFill="1" applyBorder="1" applyAlignment="1"/>
    <xf numFmtId="165" fontId="0" fillId="6" borderId="11" xfId="1" applyNumberFormat="1" applyFont="1" applyFill="1" applyBorder="1" applyAlignment="1">
      <alignment horizontal="center"/>
    </xf>
    <xf numFmtId="164" fontId="0" fillId="5" borderId="9" xfId="0" applyNumberFormat="1" applyFill="1" applyBorder="1" applyAlignment="1">
      <alignment horizontal="center"/>
    </xf>
    <xf numFmtId="0" fontId="4" fillId="4" borderId="3" xfId="0" applyFont="1" applyFill="1" applyBorder="1"/>
    <xf numFmtId="1" fontId="4" fillId="4" borderId="7" xfId="0" applyNumberFormat="1" applyFont="1" applyFill="1" applyBorder="1"/>
    <xf numFmtId="0" fontId="4" fillId="4" borderId="9" xfId="0" applyFont="1" applyFill="1" applyBorder="1"/>
    <xf numFmtId="0" fontId="4" fillId="4" borderId="4" xfId="0" applyFont="1" applyFill="1" applyBorder="1"/>
    <xf numFmtId="1" fontId="4" fillId="4" borderId="0" xfId="0" applyNumberFormat="1" applyFont="1" applyFill="1"/>
    <xf numFmtId="0" fontId="4" fillId="4" borderId="10" xfId="0" applyFont="1" applyFill="1" applyBorder="1"/>
    <xf numFmtId="0" fontId="4" fillId="4" borderId="5" xfId="0" applyFont="1" applyFill="1" applyBorder="1"/>
    <xf numFmtId="1" fontId="4" fillId="4" borderId="1" xfId="0" applyNumberFormat="1" applyFont="1" applyFill="1" applyBorder="1"/>
    <xf numFmtId="0" fontId="4" fillId="4" borderId="11" xfId="0" applyFont="1" applyFill="1" applyBorder="1"/>
    <xf numFmtId="164" fontId="4" fillId="4" borderId="0" xfId="1" applyNumberFormat="1" applyFont="1" applyFill="1" applyBorder="1" applyAlignment="1">
      <alignment horizontal="center"/>
    </xf>
    <xf numFmtId="164" fontId="4" fillId="4" borderId="6" xfId="1" applyNumberFormat="1" applyFont="1" applyFill="1" applyBorder="1" applyAlignment="1">
      <alignment horizontal="center"/>
    </xf>
    <xf numFmtId="0" fontId="0" fillId="7" borderId="0" xfId="0" applyFill="1"/>
    <xf numFmtId="0" fontId="0" fillId="7" borderId="7" xfId="0" applyFill="1" applyBorder="1"/>
    <xf numFmtId="164" fontId="0" fillId="5" borderId="8" xfId="1" applyNumberFormat="1" applyFont="1" applyFill="1" applyBorder="1" applyAlignment="1">
      <alignment horizontal="center"/>
    </xf>
    <xf numFmtId="0" fontId="0" fillId="8" borderId="0" xfId="0" applyFill="1"/>
    <xf numFmtId="0" fontId="0" fillId="8" borderId="2" xfId="0" applyFill="1" applyBorder="1"/>
    <xf numFmtId="0" fontId="0" fillId="8" borderId="8" xfId="0" applyFill="1" applyBorder="1"/>
    <xf numFmtId="0" fontId="0" fillId="8" borderId="7" xfId="0" applyFill="1" applyBorder="1"/>
    <xf numFmtId="0" fontId="0" fillId="6" borderId="6" xfId="0" applyFill="1" applyBorder="1"/>
    <xf numFmtId="0" fontId="0" fillId="4" borderId="17" xfId="0" applyFill="1" applyBorder="1"/>
    <xf numFmtId="0" fontId="0" fillId="4" borderId="18" xfId="0" applyFill="1" applyBorder="1"/>
    <xf numFmtId="0" fontId="0" fillId="4" borderId="19" xfId="0" applyFill="1" applyBorder="1"/>
    <xf numFmtId="0" fontId="3" fillId="3" borderId="0" xfId="0" applyFont="1" applyFill="1"/>
    <xf numFmtId="0" fontId="3" fillId="5" borderId="0" xfId="0" applyFont="1" applyFill="1"/>
    <xf numFmtId="0" fontId="3" fillId="7" borderId="0" xfId="0" applyFont="1" applyFill="1"/>
    <xf numFmtId="0" fontId="3" fillId="8" borderId="0" xfId="0" applyFont="1" applyFill="1"/>
    <xf numFmtId="164" fontId="4" fillId="9" borderId="8" xfId="1" applyNumberFormat="1" applyFont="1" applyFill="1" applyBorder="1" applyAlignment="1"/>
    <xf numFmtId="164" fontId="4" fillId="9" borderId="6" xfId="1" applyNumberFormat="1" applyFont="1" applyFill="1" applyBorder="1" applyAlignment="1"/>
    <xf numFmtId="0" fontId="4" fillId="4" borderId="6" xfId="0" applyFont="1" applyFill="1" applyBorder="1"/>
    <xf numFmtId="0" fontId="5" fillId="6" borderId="0" xfId="0" applyFont="1" applyFill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0" fontId="5" fillId="0" borderId="0" xfId="0" applyFont="1"/>
    <xf numFmtId="0" fontId="0" fillId="5" borderId="0" xfId="0" applyFill="1" applyAlignment="1">
      <alignment horizontal="center"/>
    </xf>
  </cellXfs>
  <cellStyles count="2">
    <cellStyle name="Comma" xfId="1" builtinId="3"/>
    <cellStyle name="Normal" xfId="0" builtinId="0"/>
  </cellStyles>
  <dxfs count="57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E6E8"/>
      <color rgb="FFFFF4F5"/>
      <color rgb="FFFD65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4-4C71-BC67-E83C9DA435C5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E4-4C71-BC67-E83C9DA435C5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19-4FD3-AA0D-2C30ED3A7DE4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19-4FD3-AA0D-2C30ED3A7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5-479F-8ABA-5CFC72297C66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5-479F-8ABA-5CFC72297C66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5-479F-8ABA-5CFC72297C66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35-479F-8ABA-5CFC72297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'2026'!$M$12:$M$16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'2026'!$N$12:$N$16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2-42F3-A8E2-EB696AD4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82-42C3-B233-BC5DB68CA11D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82-42C3-B233-BC5DB68CA11D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2-42C3-B233-BC5DB68CA11D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82-42C3-B233-BC5DB68CA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'2027'!$M$12:$M$16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'2027'!$N$12:$N$16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3-44FD-9F12-52505934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E-40B6-A870-7E2D85CE10EF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E-40B6-A870-7E2D85CE10EF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E-40B6-A870-7E2D85CE10EF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AE-40B6-A870-7E2D85CE1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'2028'!$M$12:$M$16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'2028'!$N$12:$N$16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9-4BF4-B515-0FA63D10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5-4458-A9A9-F5C32DFB2FEB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5-4458-A9A9-F5C32DFB2FEB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5-4458-A9A9-F5C32DFB2FEB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75-4458-A9A9-F5C32DFB2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'2029'!$M$12:$M$16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'2029'!$N$12:$N$16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D-44D7-BAFD-79BC2D2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4-4C83-9C02-746C54129ACC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4-4C83-9C02-746C54129ACC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4-4C83-9C02-746C54129ACC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74-4C83-9C02-746C54129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'2030'!$M$12:$M$16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'2030'!$N$12:$N$16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E-4170-9D0A-B1B38E1FF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CO2 emission trends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Summary!$A$34</c:f>
              <c:strCache>
                <c:ptCount val="1"/>
                <c:pt idx="0">
                  <c:v>Energy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Summary!$B$33:$AD$33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Summary!$B$34:$AD$34</c:f>
              <c:numCache>
                <c:formatCode>0</c:formatCode>
                <c:ptCount val="29"/>
                <c:pt idx="0">
                  <c:v>28289.343024000002</c:v>
                </c:pt>
                <c:pt idx="1">
                  <c:v>28289.343024000002</c:v>
                </c:pt>
                <c:pt idx="2">
                  <c:v>28289.343024000002</c:v>
                </c:pt>
                <c:pt idx="3">
                  <c:v>28289.343024000002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5-4A5C-AB17-9051D52226EB}"/>
            </c:ext>
          </c:extLst>
        </c:ser>
        <c:ser>
          <c:idx val="1"/>
          <c:order val="1"/>
          <c:tx>
            <c:strRef>
              <c:f>Summary!$A$35</c:f>
              <c:strCache>
                <c:ptCount val="1"/>
                <c:pt idx="0">
                  <c:v>Maritime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Summary!$B$33:$AD$33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Summary!$B$35:$AD$35</c:f>
              <c:numCache>
                <c:formatCode>0</c:formatCode>
                <c:ptCount val="29"/>
                <c:pt idx="0">
                  <c:v>440132.52999999997</c:v>
                </c:pt>
                <c:pt idx="1">
                  <c:v>440132.52999999997</c:v>
                </c:pt>
                <c:pt idx="2">
                  <c:v>496377.598</c:v>
                </c:pt>
                <c:pt idx="3">
                  <c:v>505719.598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5-4A5C-AB17-9051D52226EB}"/>
            </c:ext>
          </c:extLst>
        </c:ser>
        <c:ser>
          <c:idx val="2"/>
          <c:order val="2"/>
          <c:tx>
            <c:strRef>
              <c:f>Summary!$A$36</c:f>
              <c:strCache>
                <c:ptCount val="1"/>
                <c:pt idx="0">
                  <c:v>Port activity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Summary!$B$33:$AD$33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Summary!$B$36:$AD$36</c:f>
              <c:numCache>
                <c:formatCode>0</c:formatCode>
                <c:ptCount val="29"/>
                <c:pt idx="0">
                  <c:v>80538.175032175044</c:v>
                </c:pt>
                <c:pt idx="1">
                  <c:v>76636.222651222663</c:v>
                </c:pt>
                <c:pt idx="2">
                  <c:v>73126.698841698846</c:v>
                </c:pt>
                <c:pt idx="3">
                  <c:v>73126.698841698846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5-4A5C-AB17-9051D52226EB}"/>
            </c:ext>
          </c:extLst>
        </c:ser>
        <c:ser>
          <c:idx val="3"/>
          <c:order val="3"/>
          <c:tx>
            <c:strRef>
              <c:f>Summary!$A$37</c:f>
              <c:strCache>
                <c:ptCount val="1"/>
                <c:pt idx="0">
                  <c:v>Construction projects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Summary!$B$33:$AD$33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Summary!$B$37:$AD$37</c:f>
              <c:numCache>
                <c:formatCode>0</c:formatCode>
                <c:ptCount val="29"/>
                <c:pt idx="0">
                  <c:v>814</c:v>
                </c:pt>
                <c:pt idx="1">
                  <c:v>2914</c:v>
                </c:pt>
                <c:pt idx="2">
                  <c:v>814</c:v>
                </c:pt>
                <c:pt idx="3">
                  <c:v>814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55-4A5C-AB17-9051D52226EB}"/>
            </c:ext>
          </c:extLst>
        </c:ser>
        <c:ser>
          <c:idx val="4"/>
          <c:order val="4"/>
          <c:tx>
            <c:strRef>
              <c:f>Summary!$A$38</c:f>
              <c:strCache>
                <c:ptCount val="1"/>
                <c:pt idx="0">
                  <c:v>Other sources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Summary!$B$33:$AD$33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Summary!$B$38:$AD$38</c:f>
              <c:numCache>
                <c:formatCode>0</c:formatCode>
                <c:ptCount val="29"/>
                <c:pt idx="0">
                  <c:v>179.5</c:v>
                </c:pt>
                <c:pt idx="1">
                  <c:v>179.5</c:v>
                </c:pt>
                <c:pt idx="2">
                  <c:v>179.5</c:v>
                </c:pt>
                <c:pt idx="3">
                  <c:v>179.5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55-4A5C-AB17-9051D5222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621336"/>
        <c:axId val="676627240"/>
      </c:lineChart>
      <c:lineChart>
        <c:grouping val="standard"/>
        <c:varyColors val="0"/>
        <c:ser>
          <c:idx val="5"/>
          <c:order val="5"/>
          <c:tx>
            <c:strRef>
              <c:f>Summary!$A$40</c:f>
              <c:strCache>
                <c:ptCount val="1"/>
                <c:pt idx="0">
                  <c:v>Number of passengers</c:v>
                </c:pt>
              </c:strCache>
            </c:strRef>
          </c:tx>
          <c:spPr>
            <a:ln w="25400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Summary!$B$33:$AD$33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Summary!$B$40:$AD$40</c:f>
              <c:numCache>
                <c:formatCode>General</c:formatCode>
                <c:ptCount val="29"/>
                <c:pt idx="0">
                  <c:v>400000</c:v>
                </c:pt>
                <c:pt idx="1">
                  <c:v>400000</c:v>
                </c:pt>
                <c:pt idx="2">
                  <c:v>400000</c:v>
                </c:pt>
                <c:pt idx="3">
                  <c:v>400000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5-4649-9F6E-97488BE94390}"/>
            </c:ext>
          </c:extLst>
        </c:ser>
        <c:ser>
          <c:idx val="6"/>
          <c:order val="6"/>
          <c:tx>
            <c:strRef>
              <c:f>Summary!$A$41</c:f>
              <c:strCache>
                <c:ptCount val="1"/>
                <c:pt idx="0">
                  <c:v>Ton goods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Summary!$B$33:$AD$33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Summary!$B$41:$AD$41</c:f>
              <c:numCache>
                <c:formatCode>General</c:formatCode>
                <c:ptCount val="29"/>
                <c:pt idx="0">
                  <c:v>3500000</c:v>
                </c:pt>
                <c:pt idx="1">
                  <c:v>3500000</c:v>
                </c:pt>
                <c:pt idx="2">
                  <c:v>4500000</c:v>
                </c:pt>
                <c:pt idx="3">
                  <c:v>5050000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5-4649-9F6E-97488BE9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909568"/>
        <c:axId val="721910224"/>
      </c:lineChart>
      <c:catAx>
        <c:axId val="676621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27240"/>
        <c:crosses val="autoZero"/>
        <c:auto val="1"/>
        <c:lblAlgn val="ctr"/>
        <c:lblOffset val="100"/>
        <c:noMultiLvlLbl val="1"/>
      </c:catAx>
      <c:valAx>
        <c:axId val="67662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621336"/>
        <c:crosses val="autoZero"/>
        <c:crossBetween val="between"/>
      </c:valAx>
      <c:valAx>
        <c:axId val="721910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909568"/>
        <c:crosses val="max"/>
        <c:crossBetween val="between"/>
      </c:valAx>
      <c:catAx>
        <c:axId val="72190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191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D-445B-8F22-FC1A02595A7A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D-445B-8F22-FC1A02595A7A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D-445B-8F22-FC1A02595A7A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7D-445B-8F22-FC1A02595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'2031'!$M$12:$M$16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'2031'!$N$12:$N$16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8F-4C58-BC75-368E6CD62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5-4146-AA2E-D270EA5724EC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5-4146-AA2E-D270EA5724EC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5-4146-AA2E-D270EA5724EC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5-4146-AA2E-D270EA572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'2032'!$M$12:$M$16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'2032'!$N$12:$N$16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B-4CC9-B46B-B1D29C56E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E-46DD-943A-5F6DE8096363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6E-46DD-943A-5F6DE8096363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E-46DD-943A-5F6DE8096363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E-46DD-943A-5F6DE8096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'2033'!$M$12:$M$16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'2033'!$N$12:$N$16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F-4FD5-931D-300F63BFE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9-493C-85F6-E8D26C51A0B6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9-493C-85F6-E8D26C51A0B6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09-493C-85F6-E8D26C51A0B6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09-493C-85F6-E8D26C51A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'2034'!$M$12:$M$16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'2034'!$N$12:$N$16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3-4510-8D99-318E7267F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3-40B1-A733-5338D1C64BB7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3-40B1-A733-5338D1C64BB7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3-40B1-A733-5338D1C64BB7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D3-40B1-A733-5338D1C64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'2035'!$M$12:$M$16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'2035'!$N$12:$N$16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A-4DA7-A699-AF515FD49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'2022'!$M$12:$M$16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'2022'!$N$12:$N$16</c:f>
              <c:numCache>
                <c:formatCode>0</c:formatCode>
                <c:ptCount val="5"/>
                <c:pt idx="0">
                  <c:v>28289.343024000002</c:v>
                </c:pt>
                <c:pt idx="1">
                  <c:v>440132.52999999997</c:v>
                </c:pt>
                <c:pt idx="2">
                  <c:v>80538.175032175044</c:v>
                </c:pt>
                <c:pt idx="3">
                  <c:v>814</c:v>
                </c:pt>
                <c:pt idx="4">
                  <c:v>179.5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B-4D8C-8476-0C3612D91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A-4751-AA71-230741663359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A-4751-AA71-230741663359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A-4751-AA71-230741663359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4A-4751-AA71-230741663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'2036'!$M$12:$M$16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'2036'!$N$12:$N$16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F-4AE2-A251-F1750E23A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E-4CE3-9479-1CEB89FBD437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1E-4CE3-9479-1CEB89FBD437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1E-4CE3-9479-1CEB89FBD437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1E-4CE3-9479-1CEB89FB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'2037'!$M$12:$M$16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'2037'!$N$12:$N$16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A-4772-974A-224D82DEC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8-4347-870B-BBFB031DA1A4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8-4347-870B-BBFB031DA1A4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A8-4347-870B-BBFB031DA1A4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A8-4347-870B-BBFB031DA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'2038'!$M$12:$M$16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'2038'!$N$12:$N$16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3-4575-9451-FF821462D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C-4FD3-9D50-9CB7F874209A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C-4FD3-9D50-9CB7F874209A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C-4FD3-9D50-9CB7F874209A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C-4FD3-9D50-9CB7F8742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'2039'!$M$12:$M$16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'2039'!$N$12:$N$16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0-432F-A49C-7AB842872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198-B94B-86370A3B100B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198-B94B-86370A3B100B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4-4198-B94B-86370A3B100B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54-4198-B94B-86370A3B1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'2040'!$M$12:$M$16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'2040'!$N$12:$N$16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A-4599-9F09-4C3547878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0-46FA-BA77-0EAE84CD20FF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0-46FA-BA77-0EAE84CD20FF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80-46FA-BA77-0EAE84CD20FF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80-46FA-BA77-0EAE84CD2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E-4DF1-B312-CD56810E4458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FE-4DF1-B312-CD56810E4458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E-4DF1-B312-CD56810E4458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FE-4DF1-B312-CD56810E4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'2041'!$M$12:$M$16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'2041'!$N$12:$N$16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0-4943-A4A9-44EE89242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7-4AA2-9043-EB6231555972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7-4AA2-9043-EB6231555972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7-4AA2-9043-EB6231555972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7-4AA2-9043-EB6231555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'2042'!$M$12:$M$16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'2042'!$N$12:$N$16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D-4991-970D-086F423F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8-47B1-A824-F618997AF805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8-47B1-A824-F618997AF805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8-47B1-A824-F618997AF805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28-47B1-A824-F618997AF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'2043'!$M$12:$M$16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'2043'!$N$12:$N$16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B-42BE-8514-1E660CF9F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3-4787-8ED0-243AB4C2439B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3-4787-8ED0-243AB4C2439B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E3-4787-8ED0-243AB4C2439B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E3-4787-8ED0-243AB4C24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'2044'!$M$12:$M$16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'2044'!$N$12:$N$16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3-443A-A9C9-2103BB187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C-4BF4-8ACD-27FDD961C142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C-4BF4-8ACD-27FDD961C142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C-4BF4-8ACD-27FDD961C142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5C-4BF4-8ACD-27FDD961C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'2045'!$M$12:$M$16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'2045'!$N$12:$N$16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D-4064-97A4-06656CAA3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'2023'!$M$12:$M$16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'2023'!$N$12:$N$16</c:f>
              <c:numCache>
                <c:formatCode>0</c:formatCode>
                <c:ptCount val="5"/>
                <c:pt idx="0">
                  <c:v>28289.343024000002</c:v>
                </c:pt>
                <c:pt idx="1">
                  <c:v>440132.52999999997</c:v>
                </c:pt>
                <c:pt idx="2">
                  <c:v>76636.222651222663</c:v>
                </c:pt>
                <c:pt idx="3">
                  <c:v>2914</c:v>
                </c:pt>
                <c:pt idx="4">
                  <c:v>179.5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1-4E2D-B76F-79B2BB166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8-459E-B767-E8A26901EDF6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8-459E-B767-E8A26901EDF6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8-459E-B767-E8A26901EDF6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A8-459E-B767-E8A26901E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'2046'!$M$12:$M$16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'2046'!$N$12:$N$16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E-464A-82A4-D3B2DA63B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5-4BCE-9B2F-93349254B2B4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5-4BCE-9B2F-93349254B2B4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A5-4BCE-9B2F-93349254B2B4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A5-4BCE-9B2F-93349254B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'2047'!$M$12:$M$16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'2047'!$N$12:$N$16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D-4DEF-A2AE-408177B8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D-43F0-924F-ED9099053000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D-43F0-924F-ED9099053000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D-43F0-924F-ED9099053000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4D-43F0-924F-ED9099053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'2048'!$M$12:$M$16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'2048'!$N$12:$N$16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3-48F2-BC2D-BBEBE510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E-4E13-B6C0-0AAC598C0FCD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E-4E13-B6C0-0AAC598C0FCD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E-4E13-B6C0-0AAC598C0FCD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5E-4E13-B6C0-0AAC598C0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'2049'!$M$12:$M$16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'2049'!$N$12:$N$16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C6-4246-BB44-3EBDBABF8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1-4CE4-A1A5-6E389A44DB52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1-4CE4-A1A5-6E389A44DB52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1-4CE4-A1A5-6E389A44DB52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81-4CE4-A1A5-6E389A44D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'2050'!$M$12:$M$16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'2050'!$N$12:$N$16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81B-8F75-1E258CEC4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7-4AA6-A502-296D381BFB6A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7-4AA6-A502-296D381BFB6A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7-4AA6-A502-296D381BFB6A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87-4AA6-A502-296D381BF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D-4EA8-96CE-F021D12B0438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D-4EA8-96CE-F021D12B0438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D-4EA8-96CE-F021D12B0438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AD-4EA8-96CE-F021D12B0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'2024'!$M$12:$M$16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'2024'!$N$12:$N$16</c:f>
              <c:numCache>
                <c:formatCode>0</c:formatCode>
                <c:ptCount val="5"/>
                <c:pt idx="0">
                  <c:v>28289.343024000002</c:v>
                </c:pt>
                <c:pt idx="1">
                  <c:v>496377.598</c:v>
                </c:pt>
                <c:pt idx="2">
                  <c:v>73126.698841698846</c:v>
                </c:pt>
                <c:pt idx="3">
                  <c:v>814</c:v>
                </c:pt>
                <c:pt idx="4">
                  <c:v>179.5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9-47DF-8074-3EF3E0C7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Summary!$F$1</c:f>
              <c:strCache>
                <c:ptCount val="1"/>
                <c:pt idx="0">
                  <c:v>Reference Passenger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Summary!$F$2:$F$30</c:f>
              <c:numCache>
                <c:formatCode>_(* #,##0.00_);_(* \(#,##0.00\);_(* "-"??_);_(@_)</c:formatCode>
                <c:ptCount val="29"/>
                <c:pt idx="0">
                  <c:v>1.3748838701404376</c:v>
                </c:pt>
                <c:pt idx="1">
                  <c:v>1.3257808747782791</c:v>
                </c:pt>
                <c:pt idx="2">
                  <c:v>1.2766778794161207</c:v>
                </c:pt>
                <c:pt idx="3">
                  <c:v>1.2275748840539622</c:v>
                </c:pt>
                <c:pt idx="4">
                  <c:v>1.1784718886918037</c:v>
                </c:pt>
                <c:pt idx="5">
                  <c:v>1.1293688933296453</c:v>
                </c:pt>
                <c:pt idx="6">
                  <c:v>1.0802658979674868</c:v>
                </c:pt>
                <c:pt idx="7">
                  <c:v>1.0311629026053284</c:v>
                </c:pt>
                <c:pt idx="8">
                  <c:v>0.98205990724316994</c:v>
                </c:pt>
                <c:pt idx="9">
                  <c:v>0.93295691188101149</c:v>
                </c:pt>
                <c:pt idx="10">
                  <c:v>0.88385391651885303</c:v>
                </c:pt>
                <c:pt idx="11">
                  <c:v>0.83475092115669458</c:v>
                </c:pt>
                <c:pt idx="12">
                  <c:v>0.78564792579453613</c:v>
                </c:pt>
                <c:pt idx="13">
                  <c:v>0.73654493043237768</c:v>
                </c:pt>
                <c:pt idx="14">
                  <c:v>0.68744193507021922</c:v>
                </c:pt>
                <c:pt idx="15">
                  <c:v>0.63833893970806077</c:v>
                </c:pt>
                <c:pt idx="16">
                  <c:v>0.58923594434590232</c:v>
                </c:pt>
                <c:pt idx="17">
                  <c:v>0.54013294898374387</c:v>
                </c:pt>
                <c:pt idx="18">
                  <c:v>0.49102995362158536</c:v>
                </c:pt>
                <c:pt idx="19">
                  <c:v>0.44192695825942685</c:v>
                </c:pt>
                <c:pt idx="20">
                  <c:v>0.39282396289726834</c:v>
                </c:pt>
                <c:pt idx="21">
                  <c:v>0.34372096753510983</c:v>
                </c:pt>
                <c:pt idx="22">
                  <c:v>0.29461797217295133</c:v>
                </c:pt>
                <c:pt idx="23">
                  <c:v>0.24551497681079285</c:v>
                </c:pt>
                <c:pt idx="24">
                  <c:v>0.19641198144863437</c:v>
                </c:pt>
                <c:pt idx="25">
                  <c:v>0.14730898608647588</c:v>
                </c:pt>
                <c:pt idx="26">
                  <c:v>9.8205990724317405E-2</c:v>
                </c:pt>
                <c:pt idx="27">
                  <c:v>4.9102995362158917E-2</c:v>
                </c:pt>
                <c:pt idx="28">
                  <c:v>4.3021142204224816E-16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0-4A81-9B04-F91E21BD9C91}"/>
            </c:ext>
          </c:extLst>
        </c:ser>
        <c:ser>
          <c:idx val="1"/>
          <c:order val="1"/>
          <c:tx>
            <c:strRef>
              <c:f>Summary!$G$1</c:f>
              <c:strCache>
                <c:ptCount val="1"/>
                <c:pt idx="0">
                  <c:v>Reference Goods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Summary!$G$2:$G$30</c:f>
              <c:numCache>
                <c:formatCode>_(* #,##0.00_);_(* \(#,##0.00\);_(* "-"??_);_(@_)</c:formatCode>
                <c:ptCount val="29"/>
                <c:pt idx="0">
                  <c:v>0.15712958515890715</c:v>
                </c:pt>
                <c:pt idx="1">
                  <c:v>0.15151781426037475</c:v>
                </c:pt>
                <c:pt idx="2">
                  <c:v>0.14590604336184235</c:v>
                </c:pt>
                <c:pt idx="3">
                  <c:v>0.14029427246330994</c:v>
                </c:pt>
                <c:pt idx="4">
                  <c:v>0.13468250156477754</c:v>
                </c:pt>
                <c:pt idx="5">
                  <c:v>0.12907073066624514</c:v>
                </c:pt>
                <c:pt idx="6">
                  <c:v>0.12345895976771273</c:v>
                </c:pt>
                <c:pt idx="7">
                  <c:v>0.11784718886918033</c:v>
                </c:pt>
                <c:pt idx="8">
                  <c:v>0.11223541797064793</c:v>
                </c:pt>
                <c:pt idx="9">
                  <c:v>0.10662364707211552</c:v>
                </c:pt>
                <c:pt idx="10">
                  <c:v>0.10101187617358312</c:v>
                </c:pt>
                <c:pt idx="11">
                  <c:v>9.5400105275050717E-2</c:v>
                </c:pt>
                <c:pt idx="12">
                  <c:v>8.9788334376518314E-2</c:v>
                </c:pt>
                <c:pt idx="13">
                  <c:v>8.4176563477985911E-2</c:v>
                </c:pt>
                <c:pt idx="14">
                  <c:v>7.8564792579453507E-2</c:v>
                </c:pt>
                <c:pt idx="15">
                  <c:v>7.2953021680921104E-2</c:v>
                </c:pt>
                <c:pt idx="16">
                  <c:v>6.7341250782388701E-2</c:v>
                </c:pt>
                <c:pt idx="17">
                  <c:v>6.1729479883856304E-2</c:v>
                </c:pt>
                <c:pt idx="18">
                  <c:v>5.6117708985323908E-2</c:v>
                </c:pt>
                <c:pt idx="19">
                  <c:v>5.0505938086791512E-2</c:v>
                </c:pt>
                <c:pt idx="20">
                  <c:v>4.4894167188259115E-2</c:v>
                </c:pt>
                <c:pt idx="21">
                  <c:v>3.9282396289726719E-2</c:v>
                </c:pt>
                <c:pt idx="22">
                  <c:v>3.3670625391194323E-2</c:v>
                </c:pt>
                <c:pt idx="23">
                  <c:v>2.8058854492661926E-2</c:v>
                </c:pt>
                <c:pt idx="24">
                  <c:v>2.244708359412953E-2</c:v>
                </c:pt>
                <c:pt idx="25">
                  <c:v>1.6835312695597134E-2</c:v>
                </c:pt>
                <c:pt idx="26">
                  <c:v>1.1223541797064735E-2</c:v>
                </c:pt>
                <c:pt idx="27">
                  <c:v>5.6117708985323374E-3</c:v>
                </c:pt>
                <c:pt idx="28">
                  <c:v>-6.0715321659188248E-17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0-4A81-9B04-F91E21BD9C91}"/>
            </c:ext>
          </c:extLst>
        </c:ser>
        <c:ser>
          <c:idx val="2"/>
          <c:order val="2"/>
          <c:tx>
            <c:strRef>
              <c:f>Summary!$B$1</c:f>
              <c:strCache>
                <c:ptCount val="1"/>
                <c:pt idx="0">
                  <c:v>KPI (P)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Summary!$B$2:$B$30</c:f>
              <c:numCache>
                <c:formatCode>0.000</c:formatCode>
                <c:ptCount val="29"/>
                <c:pt idx="0">
                  <c:v>1.3748838701404376</c:v>
                </c:pt>
                <c:pt idx="1">
                  <c:v>1.3703789891880567</c:v>
                </c:pt>
                <c:pt idx="2">
                  <c:v>1.4969678496642471</c:v>
                </c:pt>
                <c:pt idx="3">
                  <c:v>1.5203228496642471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0-4A81-9B04-F91E21BD9C91}"/>
            </c:ext>
          </c:extLst>
        </c:ser>
        <c:ser>
          <c:idx val="3"/>
          <c:order val="3"/>
          <c:tx>
            <c:strRef>
              <c:f>Summary!$C$1</c:f>
              <c:strCache>
                <c:ptCount val="1"/>
                <c:pt idx="0">
                  <c:v>KPI (G)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Summary!$A$2:$A$30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Summary!$C$2:$C$30</c:f>
              <c:numCache>
                <c:formatCode>0.000</c:formatCode>
                <c:ptCount val="29"/>
                <c:pt idx="0">
                  <c:v>0.15712958515890715</c:v>
                </c:pt>
                <c:pt idx="1">
                  <c:v>0.15661474162149219</c:v>
                </c:pt>
                <c:pt idx="2">
                  <c:v>0.1330638088590442</c:v>
                </c:pt>
                <c:pt idx="3">
                  <c:v>0.12042161185459384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70-4A81-9B04-F91E21BD9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smooth val="0"/>
        <c:axId val="1082450760"/>
        <c:axId val="1082450104"/>
      </c:lineChart>
      <c:catAx>
        <c:axId val="1082450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104"/>
        <c:crosses val="autoZero"/>
        <c:auto val="1"/>
        <c:lblAlgn val="ctr"/>
        <c:lblOffset val="100"/>
        <c:noMultiLvlLbl val="0"/>
      </c:catAx>
      <c:valAx>
        <c:axId val="1082450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CO2-rating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'2025'!$M$12:$M$16</c:f>
              <c:strCache>
                <c:ptCount val="5"/>
                <c:pt idx="0">
                  <c:v>Energy</c:v>
                </c:pt>
                <c:pt idx="1">
                  <c:v>Maritime</c:v>
                </c:pt>
                <c:pt idx="2">
                  <c:v>Port activity</c:v>
                </c:pt>
                <c:pt idx="3">
                  <c:v>Construction projects</c:v>
                </c:pt>
                <c:pt idx="4">
                  <c:v>Other sources</c:v>
                </c:pt>
              </c:strCache>
            </c:strRef>
          </c:cat>
          <c:val>
            <c:numRef>
              <c:f>'2025'!$N$12:$N$16</c:f>
              <c:numCache>
                <c:formatCode>0</c:formatCode>
                <c:ptCount val="5"/>
                <c:pt idx="0">
                  <c:v>28289.343024000002</c:v>
                </c:pt>
                <c:pt idx="1">
                  <c:v>505719.598</c:v>
                </c:pt>
                <c:pt idx="2">
                  <c:v>73126.698841698846</c:v>
                </c:pt>
                <c:pt idx="3">
                  <c:v>814</c:v>
                </c:pt>
                <c:pt idx="4">
                  <c:v>179.5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0-4423-AA0E-13DE4629D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572336"/>
        <c:axId val="1049572008"/>
      </c:barChart>
      <c:catAx>
        <c:axId val="104957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572008"/>
        <c:crosses val="autoZero"/>
        <c:auto val="1"/>
        <c:lblAlgn val="ctr"/>
        <c:lblOffset val="100"/>
        <c:noMultiLvlLbl val="0"/>
      </c:catAx>
      <c:valAx>
        <c:axId val="10495720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04957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20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9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2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3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26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5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7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34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3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5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38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40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9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4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43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45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47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50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49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5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5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53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56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55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58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57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59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7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14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16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5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7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177796</xdr:colOff>
      <xdr:row>0</xdr:row>
      <xdr:rowOff>147636</xdr:rowOff>
    </xdr:from>
    <xdr:to>
      <xdr:col>24</xdr:col>
      <xdr:colOff>571499</xdr:colOff>
      <xdr:row>30</xdr:row>
      <xdr:rowOff>12698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C2B66D-094A-44C2-81CE-5821B0B9C4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171449</xdr:colOff>
      <xdr:row>41</xdr:row>
      <xdr:rowOff>106362</xdr:rowOff>
    </xdr:from>
    <xdr:to>
      <xdr:col>29</xdr:col>
      <xdr:colOff>388937</xdr:colOff>
      <xdr:row>62</xdr:row>
      <xdr:rowOff>112712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46A8C5-CE65-41A5-A132-6E3A30EBA4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30C5B-D689-419F-951E-6517838AF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184035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440ED1-EA9E-44E0-A747-DA0153FF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6265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521A3B-394A-452C-B864-B41D77B23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158891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6B5171-5D3C-42B3-80EB-D0056FE3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8337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603952</xdr:colOff>
      <xdr:row>3</xdr:row>
      <xdr:rowOff>57036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4394C46-FE2E-4FB1-9677-9693FE8C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4905" cy="610049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CAD3BC6-25C2-42C9-8C17-019E4FA76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7CEBDC5-CF27-44C6-BCF9-59C8A22CE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1E69580-F6CE-4321-B300-61FA22E94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EDBEF-F539-4CA7-9AF4-CD0BBC28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185621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249432-708A-4307-B02E-C7B5EB58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3088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E49D7-6132-480D-BFFA-B23D8D8DE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D3AB0A-06E5-41F8-8F8A-92E439EF3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5160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605538</xdr:colOff>
      <xdr:row>3</xdr:row>
      <xdr:rowOff>58622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BFD602-E26F-467F-9A59-0D6C9C78D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1728" cy="606872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7219C2E-6D85-4273-9612-C1D04398C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78461E-4D8D-49A5-908C-5EE1B6D36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64A5BC-A984-4247-987E-AB8356F80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47153-53C9-4401-BD34-74E64F3A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182444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29733C-AF74-444D-8A36-C8CB158B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4674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77736-8008-4732-B255-72B220D70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157300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699C4F-35CB-4369-83BE-182527F58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6746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602361</xdr:colOff>
      <xdr:row>3</xdr:row>
      <xdr:rowOff>55445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EA2D17-B5E3-442E-8F81-AA0E77E7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3314" cy="608458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22049ED-CA17-4C02-A250-E80A96FEE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64181E5-4D28-4754-92F2-B8C4A173E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D2A5E85-3E02-465E-9AF2-BC6154597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6B0018-4772-4E40-989D-0627F8E07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184030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01C76D-9329-4172-ADB1-919A4D15E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6260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9BF8A9-A1D5-4658-A1FB-475D2EF29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158886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866648-C5CC-4B55-9432-7A3CA59CE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8332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603947</xdr:colOff>
      <xdr:row>3</xdr:row>
      <xdr:rowOff>57031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0E6680-FE43-4AE7-9528-05F69014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4900" cy="610044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5C26561-E8B6-42B4-A82C-1EA012209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81F0BCE-E207-46E2-99ED-DFBEEF7D7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6068434-9A4B-4167-BB9B-09E78979B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A4A69D-1EC7-4CED-880B-E48CD52A7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5A90C7-042A-43F3-8343-85A454929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3083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6E6827-4A3F-47ED-B41E-DE3AC7F2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CA91CC-5273-42C6-BC4C-59752AAD0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5155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605533</xdr:colOff>
      <xdr:row>3</xdr:row>
      <xdr:rowOff>58617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AC8D8F-D71C-49CA-96A0-552B3C41F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1723" cy="606867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03BD575-6867-499F-9A29-1D5B102A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D66447-2A77-45F1-BB36-8C5369431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1828166-A307-4529-A6CA-891A7BEF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D6C56C-18C7-4FEB-81FD-5A0028182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182439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56B330-28C9-4AF6-BB83-8423A5ECE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4669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D48364-A88B-4DE0-8E40-BF9C709B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157295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590CCB-EB80-42B9-945E-4B3179DF0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6741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602356</xdr:colOff>
      <xdr:row>3</xdr:row>
      <xdr:rowOff>55440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EFA2A63-51C2-4674-BB55-5A01C1163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3309" cy="608453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9DD6F03-59EE-4C7E-87E9-7FDF92BBE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BAE8A1-A552-4EBD-9CE3-5744916CE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D7AE0C-9DAE-4A49-9330-BCC4816A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1B492-BC7E-4F72-BB2F-09AEAC6D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184025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25EBB8-24C7-42E3-91F5-293D7B9F9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6255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3AA3D1-7B90-47D9-B335-6D8C9145B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158881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EFD668-B62E-4916-8B74-DEA184C2E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8327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603942</xdr:colOff>
      <xdr:row>3</xdr:row>
      <xdr:rowOff>57026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ABDB630-23BD-42EC-8406-8F959D03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4895" cy="610039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860E701-20C1-40CB-BFB2-B92A1C8F3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A4B70DF-87BB-4B18-918D-1AD3B0514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E591C92-9EEE-49D7-B9B5-510B5F76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E5233A-0C9A-4A44-A506-78D39599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33DF6B-5657-43BE-B3B6-E3FA99D82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3078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EB3C8A-E01F-45A8-8C0E-5DC5D0F40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B6B256-6EE0-4654-996F-CAE1F404E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5150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605528</xdr:colOff>
      <xdr:row>3</xdr:row>
      <xdr:rowOff>58612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943626-F0D6-4D93-BC1C-F9E58DF1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1718" cy="606862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A14ED80-C92D-464C-9E9D-FDDBF9BA5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E59A18-19F7-45AA-A778-2B84E5F58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DAF7C55-E380-406A-A958-F56751FD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C6990-BB97-4459-9F3E-BC69F26A2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182434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25CC9C-8DDA-45C0-8ECB-5AAFEBADC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4664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F281B6-4C2B-4812-B845-D779B071C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157290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033C4B-DB66-4B0D-9DD3-923F18A60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6736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602351</xdr:colOff>
      <xdr:row>3</xdr:row>
      <xdr:rowOff>55435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B97FAF-7B46-44D5-B101-0AF84F79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3304" cy="608448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9A9668B-216E-4DF2-B2E9-9B5E5D8EC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59C7280-ECF3-4C16-8ACE-978250B3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705B79-429C-4186-AA80-1290E94EC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4196D-052E-4A9F-8CDA-843D1B86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184020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A75313-17BE-4DA0-A713-C7CA09F68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1BEF39-BAB4-4B6B-84E8-DFB1E9441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158876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7B5E49-0199-4C69-9DAF-A30FF0E9A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8322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603937</xdr:colOff>
      <xdr:row>3</xdr:row>
      <xdr:rowOff>57021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9695ED-8DC4-4D06-AB6B-D0E2F7BB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4890" cy="610034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C799A9-6743-4CE2-B782-5D9589D9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EA7A9F9-4A9A-4D06-AED1-5C538F7A1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4A1103-8CEF-4BEE-9EA3-AFE06A115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833263</xdr:colOff>
      <xdr:row>4</xdr:row>
      <xdr:rowOff>71542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88B65-2FEE-4569-A7C5-74A1FAC5A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587" y="44420"/>
          <a:ext cx="821064" cy="807179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875139</xdr:colOff>
      <xdr:row>36</xdr:row>
      <xdr:rowOff>190398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69E86A-0DB1-4782-B97E-9DA00CB58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273" y="6125881"/>
          <a:ext cx="862254" cy="898458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778669</xdr:colOff>
      <xdr:row>40</xdr:row>
      <xdr:rowOff>43585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322D39-E65B-4E44-86B9-4BDC66A46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62880" y="7121784"/>
          <a:ext cx="715297" cy="608790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547614</xdr:colOff>
      <xdr:row>34</xdr:row>
      <xdr:rowOff>165254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04D067-C433-4BBC-883D-7C6FF370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75996" y="6157353"/>
          <a:ext cx="707891" cy="506412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22</xdr:col>
      <xdr:colOff>715</xdr:colOff>
      <xdr:row>3</xdr:row>
      <xdr:rowOff>63399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752CF18-80F6-471F-8712-CE9A162D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54814" y="58176"/>
          <a:ext cx="590185" cy="617563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0D097A-AFEA-4E46-9F60-F3D1BD649C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D3DEFE8-355A-467A-9FAA-252120876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0</xdr:colOff>
      <xdr:row>0</xdr:row>
      <xdr:rowOff>88900</xdr:rowOff>
    </xdr:from>
    <xdr:to>
      <xdr:col>12</xdr:col>
      <xdr:colOff>762000</xdr:colOff>
      <xdr:row>3</xdr:row>
      <xdr:rowOff>160980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DDEA80-B411-FC46-A09C-03B3DB226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02700" y="88900"/>
          <a:ext cx="762000" cy="69438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208DD-3914-4916-8DC6-6379A9BFD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185606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EE9C10-16E9-4E6F-8B3B-3006F09CB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3073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2DB4DE-AF4E-4619-8142-251D69654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81B011-8028-4243-B46A-7B3EAD7A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5145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605523</xdr:colOff>
      <xdr:row>3</xdr:row>
      <xdr:rowOff>58607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F3A8286-CF03-4442-A50D-47092318E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1713" cy="606857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716B479-8262-4978-8BF6-853FD6F75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FDE3BDA-413D-49FD-9284-CE7847FDC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4564636-09D3-4427-AF57-A93D6E68C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BF5C2-CA3F-4671-A5A4-E96EBCCA4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182429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18961D-00B9-4B12-9A1B-F2FC5AF2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4659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714AA3-65A2-4783-B1C7-D984B19A2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157285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11039A-223F-4B81-B724-C7F8F8B40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6731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602346</xdr:colOff>
      <xdr:row>3</xdr:row>
      <xdr:rowOff>55430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92C1E26-1487-4DA4-BE92-9A9EEA03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3299" cy="608443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A73078D-716D-4968-B327-A2D7DA957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03FCC47-62AD-4A65-B162-DC4D1021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0977ADF-C58E-4FAA-BBBC-01A9FE252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71867-A399-4D51-9453-E24B5ECFF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184015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663DC-A914-4EA0-93B8-C236ECFB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6245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8DB7EA-72B9-4E56-9B7D-CE61DAD0A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158871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0F79AFC-1933-4DBF-B419-72B8E05F5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8317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603932</xdr:colOff>
      <xdr:row>3</xdr:row>
      <xdr:rowOff>57016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86C4FF3-6A17-4D4B-9605-A003AF7E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4885" cy="610029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B0B7F9B-0A9A-44A7-ABD0-96BF85D28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F2095A3-96EC-44BE-8C7F-67959753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556BD7-6647-4993-87CD-8B9822D2E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9D4E0-A366-483B-838A-E275B9626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0757D-1003-40EF-A03B-1BCB05121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3068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6AF3B2-5897-411D-A96E-E00A7C4A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D4B5EB2-416E-4AED-8FC1-2EB944F14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5140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605518</xdr:colOff>
      <xdr:row>3</xdr:row>
      <xdr:rowOff>58602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107A596-3A4D-4C05-A2EB-04800BF2C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1708" cy="606852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EF74E50-DBCE-4C3B-A1BF-EF54ED7DA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D277E8D-8264-4649-9D82-477C3574C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1916AFA-8C9B-45D5-9387-FB43766A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453A56-4012-45DE-B90F-06AA13C9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182424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5ADF61-A99A-462F-8036-244AF32EC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4654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38DD85-49AF-4C46-B6DD-AE0011CA2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157280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6FBF53-BFF4-41B9-A7F9-03B9A3DFB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6726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602341</xdr:colOff>
      <xdr:row>3</xdr:row>
      <xdr:rowOff>55425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57CC04A-40D7-4C8C-A0EF-FD93C5F2B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3294" cy="608438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827B4A2-60BD-4D49-A963-18822FD64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8C7CC8-56FE-4B90-B6DF-77F42E7FB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C3D3775-1A42-4635-AF3D-DB1F305BB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1A143C-88EE-4791-99C7-B1DA2040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184010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C94A35-17B0-439D-BC7B-F734B082D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6240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75CCF1-6D4C-4C0B-A2FA-095E41D9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158866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A3E7F0-CB90-4C2F-8DA2-B03D583E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8312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603927</xdr:colOff>
      <xdr:row>3</xdr:row>
      <xdr:rowOff>57011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C0FC10-8D89-4F8E-A591-5FFBD6143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4880" cy="610024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40EC6E0-BC00-45AC-9DD7-CC57ED550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4A779B-F87B-436E-942C-B3D7A26E7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B72A302-513F-4E6B-BCD0-D42B538E3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F1AC8A-D93F-4F7D-9614-5F487D125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185596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66F7A8-5AC5-46FB-AF3C-19F767C2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3063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9DD22E-A9D3-4101-A8C9-816DAD88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8E5AEF-D79B-483B-9778-2866266B4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5135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605513</xdr:colOff>
      <xdr:row>3</xdr:row>
      <xdr:rowOff>58597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AF940-3B92-4949-9A8B-16F9283A5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1703" cy="606847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4AFE064-B7C9-483B-9C5C-409BAF12B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AFE05CB-AA5F-4569-884C-835C3D445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93E279F-3B6B-4867-B31E-A8DC67D95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868CF-EAF8-485F-9D63-92CEC1A9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182419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438C55-7E10-412A-B098-41225110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4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BD4D29-B7CA-4EDE-BE24-0AA995BE4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157275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8A12E6-D63C-449C-91B7-4F165ECA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6721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602336</xdr:colOff>
      <xdr:row>3</xdr:row>
      <xdr:rowOff>55420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31AA8C-E850-4FDF-B4C4-20DDFA43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3289" cy="608433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8D6ACB8-10D4-4527-B4FF-B9996CC6A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B921D1-2EC0-45A3-ACAD-A07045DCE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2EA8CDD-950D-4951-B71D-F0F9D7E6D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9B4708-36EB-46EB-A013-2DC0E3FA4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184005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B3BCBF-5E6F-4818-926D-E8106B319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6235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D46603-5359-463E-B383-D48C4FFF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158861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D2C45F-C8B8-4DE4-A781-574A3006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8307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603922</xdr:colOff>
      <xdr:row>3</xdr:row>
      <xdr:rowOff>57006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182959-8540-4305-9819-81F1936DB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4875" cy="610019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2014D1-7FD4-4B46-9BB9-F20D4A3E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A12A3DA-C63C-45CB-BC81-F04226C27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774D3C-D3D6-4766-AA27-D10710762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377D78-82E7-4203-BEF0-3083383E7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158A62-FF1F-4EF8-9C05-888C7DBC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3058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6CAB35-0A39-4944-9FDB-F2C9E95F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E3EC57-7D5E-4494-A9B5-9AE51131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5130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605508</xdr:colOff>
      <xdr:row>3</xdr:row>
      <xdr:rowOff>58592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3EFC1CD-C12F-4F55-B14E-D65FA0B18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1698" cy="606842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FAABDFD-B632-414B-9B4A-8B527622C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AA7A2FE-2864-4166-84F9-47CEA3C98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7A7325-EBE6-402E-BBCB-E58F86EAD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833255</xdr:colOff>
      <xdr:row>4</xdr:row>
      <xdr:rowOff>71534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08C199-5565-45AC-8CBE-140564925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19446" cy="806589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875131</xdr:colOff>
      <xdr:row>36</xdr:row>
      <xdr:rowOff>190390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CE095C-7E5A-4B1F-B304-31D6E87A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54286" cy="894693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777074</xdr:colOff>
      <xdr:row>40</xdr:row>
      <xdr:rowOff>43577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5BE5B7-C0E3-425C-97DB-D1EEA8A05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2242" y="7028962"/>
          <a:ext cx="720031" cy="596527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547606</xdr:colOff>
      <xdr:row>34</xdr:row>
      <xdr:rowOff>165246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BD21E7-A958-48F3-A4AB-AAA75078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53584" y="6075643"/>
          <a:ext cx="716734" cy="496765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22</xdr:col>
      <xdr:colOff>707</xdr:colOff>
      <xdr:row>3</xdr:row>
      <xdr:rowOff>63391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30B051-7700-4155-9068-9F837D20F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33336" y="58176"/>
          <a:ext cx="593333" cy="608477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9A1532B-3540-434E-BD7D-BFE818C41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2A38EC3-927A-44DF-A9D0-271102563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0</xdr:colOff>
      <xdr:row>0</xdr:row>
      <xdr:rowOff>88900</xdr:rowOff>
    </xdr:from>
    <xdr:to>
      <xdr:col>12</xdr:col>
      <xdr:colOff>762000</xdr:colOff>
      <xdr:row>3</xdr:row>
      <xdr:rowOff>160980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525C07B-6AD9-C34B-BE5B-112E05647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02700" y="88900"/>
          <a:ext cx="762000" cy="69438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AF38E-BD1A-412B-9E93-A067CAE2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182414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9FD154-3F2A-4C80-A629-E59832CD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4644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EF9468-A28B-4429-ABD9-04821259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157270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A93740-04B7-4895-9551-54FDCA47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6716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602331</xdr:colOff>
      <xdr:row>3</xdr:row>
      <xdr:rowOff>55415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25B279-03FC-4C71-A646-3444B847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3284" cy="608428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9276443-E37B-4108-9698-6EB981821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4AE651-454A-4F5E-B059-DCE603701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F915FE0-168C-4341-AA2E-F8047B1F2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838024</xdr:colOff>
      <xdr:row>4</xdr:row>
      <xdr:rowOff>76303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A9F88E-F0A9-4DD2-9329-C9661E7E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16270" cy="803413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871963</xdr:colOff>
      <xdr:row>36</xdr:row>
      <xdr:rowOff>188809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B4FD82-75C9-41AD-BAED-D9C085A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55873" cy="896280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781843</xdr:colOff>
      <xdr:row>40</xdr:row>
      <xdr:rowOff>40409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C559F6-DF94-4BEF-9F89-287D76DF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2242" y="7028962"/>
          <a:ext cx="721618" cy="598114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552375</xdr:colOff>
      <xdr:row>34</xdr:row>
      <xdr:rowOff>163665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C59C32-2AB0-4DFA-B135-7C6BA919B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53584" y="6075643"/>
          <a:ext cx="713558" cy="498352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608726</xdr:colOff>
      <xdr:row>3</xdr:row>
      <xdr:rowOff>61810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1704B7-5110-46F7-B093-093C5D01E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33336" y="58176"/>
          <a:ext cx="594920" cy="610064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D7A63AD-8FDB-43D7-A1E5-201D35EBF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721149-D5C3-4A97-B644-43EC4660A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0</xdr:colOff>
      <xdr:row>0</xdr:row>
      <xdr:rowOff>88900</xdr:rowOff>
    </xdr:from>
    <xdr:to>
      <xdr:col>12</xdr:col>
      <xdr:colOff>762000</xdr:colOff>
      <xdr:row>3</xdr:row>
      <xdr:rowOff>160980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E72DFDC-9FA8-284B-9922-70A961B60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02700" y="88900"/>
          <a:ext cx="762000" cy="694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DF31D0-A80D-4BD8-8207-46A44D1E2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17857" cy="8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185631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81D8D3-EF6C-40B8-B50B-2FF3B785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57460" cy="893104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F499E9-3A99-49F8-A816-E3839945A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2242" y="7028962"/>
          <a:ext cx="723205" cy="599701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7FE352-DE8C-4A34-BAB0-D825DEC06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53584" y="6075643"/>
          <a:ext cx="715145" cy="495176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605548</xdr:colOff>
      <xdr:row>3</xdr:row>
      <xdr:rowOff>58632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00D4088-4B95-4964-8C31-0C19EA482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33336" y="58176"/>
          <a:ext cx="591744" cy="606888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7B14382-4E0F-46C2-A9EB-AF565896F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C1E5FC0-6648-49F3-A5D1-C5FC2A904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9D35AF4-22BE-44B2-AB55-332D94379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18525" y="87312"/>
          <a:ext cx="762000" cy="6816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9F7BE-C1AC-47B7-AECD-24457C7A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182454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679D6-DA5C-4A3A-BA55-A6187C261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4684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D23636-04CE-4E39-9AAA-1D608AC52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157310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DBE6C1-0084-48A6-80C1-97D2F4BC3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6756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602371</xdr:colOff>
      <xdr:row>3</xdr:row>
      <xdr:rowOff>55455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00C761-7950-45F2-BD64-D41EA3563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3324" cy="608468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C055AA-4644-48BD-AD3D-4578F1171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E2CB16-98F9-468C-9D48-231B423A8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ED1989-B83B-462D-91BD-7BFB286C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2FF38B-1A9D-41CA-B406-F2CAB9A0F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22EFA0-38EB-4637-BDF2-E6287944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6270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0D916B-7E92-44AA-A48A-A5D35223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4338EC-9FC6-4FBC-88CD-0981D7C7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8342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605542</xdr:colOff>
      <xdr:row>3</xdr:row>
      <xdr:rowOff>58626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59B570-2DA4-4164-83FE-5EA275CE0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4910" cy="610054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752E4D0-72DC-43D0-AFF7-6C8AFAA77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EEC4189-0EB7-4954-AACF-B7CC81A94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A9B154D-8598-41E3-830E-190825533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E1837D-47C1-463A-A40D-E829D12B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185626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9B04B3-1B87-4344-821A-003250B68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3093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617FEB-C8EC-493A-A1C2-550DD0C4A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160482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AF48D1-5F0A-4B96-B1E7-3CEB636CB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5165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605543</xdr:colOff>
      <xdr:row>3</xdr:row>
      <xdr:rowOff>58627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FD7EEB1-9D8D-4FE9-AA3A-91F797AEF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1733" cy="606877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1C6AFFE-EFC6-46E2-9293-49CCBB5CF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E10808-8652-46E5-BEC8-69C449BF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BB9E5DF-433F-47A8-9BC7-94C20C977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44420</xdr:rowOff>
    </xdr:from>
    <xdr:to>
      <xdr:col>1</xdr:col>
      <xdr:colOff>836433</xdr:colOff>
      <xdr:row>4</xdr:row>
      <xdr:rowOff>74712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A68FAF-56A2-4E8E-9944-D5E9DA111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521" y="46007"/>
          <a:ext cx="822612" cy="80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11332</xdr:colOff>
      <xdr:row>32</xdr:row>
      <xdr:rowOff>67234</xdr:rowOff>
    </xdr:from>
    <xdr:to>
      <xdr:col>1</xdr:col>
      <xdr:colOff>876722</xdr:colOff>
      <xdr:row>36</xdr:row>
      <xdr:rowOff>182449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439320-7968-4BC4-B68E-781D6F10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207" y="6045759"/>
          <a:ext cx="862215" cy="894679"/>
        </a:xfrm>
        <a:prstGeom prst="rect">
          <a:avLst/>
        </a:prstGeom>
      </xdr:spPr>
    </xdr:pic>
    <xdr:clientData/>
  </xdr:twoCellAnchor>
  <xdr:twoCellAnchor editAs="oneCell">
    <xdr:from>
      <xdr:col>12</xdr:col>
      <xdr:colOff>53880</xdr:colOff>
      <xdr:row>37</xdr:row>
      <xdr:rowOff>47137</xdr:rowOff>
    </xdr:from>
    <xdr:to>
      <xdr:col>12</xdr:col>
      <xdr:colOff>780252</xdr:colOff>
      <xdr:row>40</xdr:row>
      <xdr:rowOff>45168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D1502A-BE7D-480D-85DC-BBBC9268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48592" y="7028962"/>
          <a:ext cx="727960" cy="604456"/>
        </a:xfrm>
        <a:prstGeom prst="rect">
          <a:avLst/>
        </a:prstGeom>
      </xdr:spPr>
    </xdr:pic>
    <xdr:clientData/>
  </xdr:twoCellAnchor>
  <xdr:twoCellAnchor editAs="oneCell">
    <xdr:from>
      <xdr:col>20</xdr:col>
      <xdr:colOff>478584</xdr:colOff>
      <xdr:row>32</xdr:row>
      <xdr:rowOff>98706</xdr:rowOff>
    </xdr:from>
    <xdr:to>
      <xdr:col>21</xdr:col>
      <xdr:colOff>550784</xdr:colOff>
      <xdr:row>34</xdr:row>
      <xdr:rowOff>157305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137F67-12E3-4453-87C7-09E8E7EF6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366284" y="6075643"/>
          <a:ext cx="719900" cy="496751"/>
        </a:xfrm>
        <a:prstGeom prst="rect">
          <a:avLst/>
        </a:prstGeom>
      </xdr:spPr>
    </xdr:pic>
    <xdr:clientData/>
  </xdr:twoCellAnchor>
  <xdr:twoCellAnchor editAs="oneCell">
    <xdr:from>
      <xdr:col>21</xdr:col>
      <xdr:colOff>7461</xdr:colOff>
      <xdr:row>0</xdr:row>
      <xdr:rowOff>58176</xdr:rowOff>
    </xdr:from>
    <xdr:to>
      <xdr:col>21</xdr:col>
      <xdr:colOff>602366</xdr:colOff>
      <xdr:row>3</xdr:row>
      <xdr:rowOff>55450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08EFC9E-12DE-4C32-80E8-840A320EA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46036" y="58176"/>
          <a:ext cx="593319" cy="608463"/>
        </a:xfrm>
        <a:prstGeom prst="rect">
          <a:avLst/>
        </a:prstGeom>
      </xdr:spPr>
    </xdr:pic>
    <xdr:clientData/>
  </xdr:twoCellAnchor>
  <xdr:twoCellAnchor>
    <xdr:from>
      <xdr:col>17</xdr:col>
      <xdr:colOff>69852</xdr:colOff>
      <xdr:row>10</xdr:row>
      <xdr:rowOff>50798</xdr:rowOff>
    </xdr:from>
    <xdr:to>
      <xdr:col>19</xdr:col>
      <xdr:colOff>565150</xdr:colOff>
      <xdr:row>21</xdr:row>
      <xdr:rowOff>174624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439C7BC-26B0-4085-B1B7-6F457A170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587375</xdr:colOff>
      <xdr:row>22</xdr:row>
      <xdr:rowOff>166687</xdr:rowOff>
    </xdr:from>
    <xdr:to>
      <xdr:col>19</xdr:col>
      <xdr:colOff>557211</xdr:colOff>
      <xdr:row>36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2375D5-712C-4CE3-B306-CFF02EFDE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1587</xdr:colOff>
      <xdr:row>0</xdr:row>
      <xdr:rowOff>87312</xdr:rowOff>
    </xdr:from>
    <xdr:to>
      <xdr:col>12</xdr:col>
      <xdr:colOff>763587</xdr:colOff>
      <xdr:row>3</xdr:row>
      <xdr:rowOff>159392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CCD2AC-CD8C-4C0E-9F6F-D2A570F4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97887" y="90487"/>
          <a:ext cx="762000" cy="6785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LP">
  <a:themeElements>
    <a:clrScheme name="KLP2016">
      <a:dk1>
        <a:srgbClr val="3D3D3D"/>
      </a:dk1>
      <a:lt1>
        <a:srgbClr val="FFFFFF"/>
      </a:lt1>
      <a:dk2>
        <a:srgbClr val="3D3D3D"/>
      </a:dk2>
      <a:lt2>
        <a:srgbClr val="FFFFFF"/>
      </a:lt2>
      <a:accent1>
        <a:srgbClr val="3D3D3D"/>
      </a:accent1>
      <a:accent2>
        <a:srgbClr val="CC376D"/>
      </a:accent2>
      <a:accent3>
        <a:srgbClr val="06B594"/>
      </a:accent3>
      <a:accent4>
        <a:srgbClr val="C9CBCA"/>
      </a:accent4>
      <a:accent5>
        <a:srgbClr val="FFCCD2"/>
      </a:accent5>
      <a:accent6>
        <a:srgbClr val="B9EFD3"/>
      </a:accent6>
      <a:hlink>
        <a:srgbClr val="6F6F6F"/>
      </a:hlink>
      <a:folHlink>
        <a:srgbClr val="DD698F"/>
      </a:folHlink>
    </a:clrScheme>
    <a:fontScheme name="KLP 2016">
      <a:majorFont>
        <a:latin typeface="Georgia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efault Theme" id="{A89B37D2-11C1-4E28-B1F9-DE909806C0C2}" vid="{17EDF972-2069-442F-9E56-E8789A0E40A6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707E-5CA3-4BC8-AE80-AE9A3AEFF75E}">
  <sheetPr codeName="Sheet1">
    <tabColor rgb="FFFFFF00"/>
  </sheetPr>
  <dimension ref="A1:AD88"/>
  <sheetViews>
    <sheetView tabSelected="1" zoomScale="85" zoomScaleNormal="85" workbookViewId="0">
      <selection activeCell="B33" sqref="B33"/>
    </sheetView>
  </sheetViews>
  <sheetFormatPr defaultColWidth="8.875" defaultRowHeight="14.1"/>
  <cols>
    <col min="1" max="1" width="20.625" customWidth="1"/>
    <col min="2" max="3" width="8.5" customWidth="1"/>
    <col min="4" max="4" width="9" customWidth="1"/>
  </cols>
  <sheetData>
    <row r="1" spans="1:30">
      <c r="A1" s="73" t="s">
        <v>0</v>
      </c>
      <c r="B1" s="74" t="s">
        <v>1</v>
      </c>
      <c r="C1" s="74" t="s">
        <v>2</v>
      </c>
      <c r="D1" s="75" t="s">
        <v>3</v>
      </c>
      <c r="E1" s="74" t="s">
        <v>4</v>
      </c>
      <c r="F1" s="74" t="s">
        <v>5</v>
      </c>
      <c r="G1" s="74" t="s">
        <v>6</v>
      </c>
      <c r="H1" s="74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>
      <c r="A2" s="15">
        <v>2022</v>
      </c>
      <c r="B2" s="19">
        <f>F2</f>
        <v>1.3748838701404376</v>
      </c>
      <c r="C2" s="19">
        <f>G2</f>
        <v>0.15712958515890715</v>
      </c>
      <c r="D2" s="16">
        <f t="shared" ref="D2:D30" si="0">B2-F2</f>
        <v>0</v>
      </c>
      <c r="E2" s="16">
        <f t="shared" ref="E2:E30" si="1">C2-G2</f>
        <v>0</v>
      </c>
      <c r="F2" s="17">
        <f>'2022'!P20</f>
        <v>1.3748838701404376</v>
      </c>
      <c r="G2" s="17">
        <f>'2022'!P22</f>
        <v>0.15712958515890715</v>
      </c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>
      <c r="A3" s="15">
        <v>2023</v>
      </c>
      <c r="B3" s="19">
        <f>'2023'!P20</f>
        <v>1.3703789891880567</v>
      </c>
      <c r="C3" s="19">
        <f>'2023'!P22</f>
        <v>0.15661474162149219</v>
      </c>
      <c r="D3" s="16">
        <f t="shared" si="0"/>
        <v>4.4598114409777567E-2</v>
      </c>
      <c r="E3" s="16">
        <f t="shared" si="1"/>
        <v>5.0969273611174426E-3</v>
      </c>
      <c r="F3" s="17">
        <f t="shared" ref="F3:F30" si="2">F2-($F$2/28)</f>
        <v>1.3257808747782791</v>
      </c>
      <c r="G3" s="17">
        <f t="shared" ref="G3:G30" si="3">G2-($G$2/28)</f>
        <v>0.15151781426037475</v>
      </c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>
      <c r="A4" s="15">
        <v>2024</v>
      </c>
      <c r="B4" s="19">
        <f>'2024'!P20</f>
        <v>1.4969678496642471</v>
      </c>
      <c r="C4" s="19">
        <f>'2024'!$P$22</f>
        <v>0.1330638088590442</v>
      </c>
      <c r="D4" s="16">
        <f t="shared" si="0"/>
        <v>0.22028997024812647</v>
      </c>
      <c r="E4" s="16">
        <f t="shared" si="1"/>
        <v>-1.2842234502798144E-2</v>
      </c>
      <c r="F4" s="17">
        <f t="shared" si="2"/>
        <v>1.2766778794161207</v>
      </c>
      <c r="G4" s="17">
        <f t="shared" si="3"/>
        <v>0.14590604336184235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>
      <c r="A5" s="15">
        <v>2025</v>
      </c>
      <c r="B5" s="19">
        <f>'2025'!P20</f>
        <v>1.5203228496642471</v>
      </c>
      <c r="C5" s="19">
        <f>'2025'!P22</f>
        <v>0.12042161185459384</v>
      </c>
      <c r="D5" s="16">
        <f t="shared" si="0"/>
        <v>0.29274796561028493</v>
      </c>
      <c r="E5" s="16">
        <f t="shared" si="1"/>
        <v>-1.9872660608716106E-2</v>
      </c>
      <c r="F5" s="17">
        <f t="shared" si="2"/>
        <v>1.2275748840539622</v>
      </c>
      <c r="G5" s="17">
        <f t="shared" si="3"/>
        <v>0.14029427246330994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>
      <c r="A6" s="15">
        <v>2026</v>
      </c>
      <c r="B6" s="19" t="e">
        <f>'2026'!$P$20</f>
        <v>#DIV/0!</v>
      </c>
      <c r="C6" s="19" t="e">
        <f>'2026'!$P$22</f>
        <v>#DIV/0!</v>
      </c>
      <c r="D6" s="16" t="e">
        <f t="shared" si="0"/>
        <v>#DIV/0!</v>
      </c>
      <c r="E6" s="16" t="e">
        <f t="shared" si="1"/>
        <v>#DIV/0!</v>
      </c>
      <c r="F6" s="17">
        <f t="shared" si="2"/>
        <v>1.1784718886918037</v>
      </c>
      <c r="G6" s="17">
        <f t="shared" si="3"/>
        <v>0.13468250156477754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>
      <c r="A7" s="15">
        <v>2027</v>
      </c>
      <c r="B7" s="19" t="e">
        <f>'2027'!$P$20</f>
        <v>#DIV/0!</v>
      </c>
      <c r="C7" s="19" t="e">
        <f>'2027'!$P$22</f>
        <v>#DIV/0!</v>
      </c>
      <c r="D7" s="16" t="e">
        <f t="shared" si="0"/>
        <v>#DIV/0!</v>
      </c>
      <c r="E7" s="16" t="e">
        <f t="shared" si="1"/>
        <v>#DIV/0!</v>
      </c>
      <c r="F7" s="17">
        <f t="shared" si="2"/>
        <v>1.1293688933296453</v>
      </c>
      <c r="G7" s="17">
        <f t="shared" si="3"/>
        <v>0.12907073066624514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>
      <c r="A8" s="15">
        <v>2028</v>
      </c>
      <c r="B8" s="19" t="e">
        <f>'2028'!$P$20</f>
        <v>#DIV/0!</v>
      </c>
      <c r="C8" s="19" t="e">
        <f>'2028'!$P$22</f>
        <v>#DIV/0!</v>
      </c>
      <c r="D8" s="16" t="e">
        <f t="shared" si="0"/>
        <v>#DIV/0!</v>
      </c>
      <c r="E8" s="16" t="e">
        <f t="shared" si="1"/>
        <v>#DIV/0!</v>
      </c>
      <c r="F8" s="17">
        <f t="shared" si="2"/>
        <v>1.0802658979674868</v>
      </c>
      <c r="G8" s="17">
        <f t="shared" si="3"/>
        <v>0.12345895976771273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>
      <c r="A9" s="15">
        <v>2029</v>
      </c>
      <c r="B9" s="19" t="e">
        <f>'2029'!$P$20</f>
        <v>#DIV/0!</v>
      </c>
      <c r="C9" s="19" t="e">
        <f>'2029'!$P$22</f>
        <v>#DIV/0!</v>
      </c>
      <c r="D9" s="16" t="e">
        <f t="shared" si="0"/>
        <v>#DIV/0!</v>
      </c>
      <c r="E9" s="16" t="e">
        <f t="shared" si="1"/>
        <v>#DIV/0!</v>
      </c>
      <c r="F9" s="17">
        <f t="shared" si="2"/>
        <v>1.0311629026053284</v>
      </c>
      <c r="G9" s="17">
        <f t="shared" si="3"/>
        <v>0.11784718886918033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>
      <c r="A10" s="15">
        <v>2030</v>
      </c>
      <c r="B10" s="19" t="e">
        <f>'2030'!$P$20</f>
        <v>#DIV/0!</v>
      </c>
      <c r="C10" s="19" t="e">
        <f>'2030'!$P$22</f>
        <v>#DIV/0!</v>
      </c>
      <c r="D10" s="16" t="e">
        <f t="shared" si="0"/>
        <v>#DIV/0!</v>
      </c>
      <c r="E10" s="16" t="e">
        <f t="shared" si="1"/>
        <v>#DIV/0!</v>
      </c>
      <c r="F10" s="17">
        <f t="shared" si="2"/>
        <v>0.98205990724316994</v>
      </c>
      <c r="G10" s="17">
        <f t="shared" si="3"/>
        <v>0.11223541797064793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>
      <c r="A11" s="15">
        <v>2031</v>
      </c>
      <c r="B11" s="19" t="e">
        <f>'2031'!$P$20</f>
        <v>#DIV/0!</v>
      </c>
      <c r="C11" s="19" t="e">
        <f>'2031'!$P$22</f>
        <v>#DIV/0!</v>
      </c>
      <c r="D11" s="16" t="e">
        <f t="shared" si="0"/>
        <v>#DIV/0!</v>
      </c>
      <c r="E11" s="16" t="e">
        <f t="shared" si="1"/>
        <v>#DIV/0!</v>
      </c>
      <c r="F11" s="17">
        <f t="shared" si="2"/>
        <v>0.93295691188101149</v>
      </c>
      <c r="G11" s="17">
        <f t="shared" si="3"/>
        <v>0.10662364707211552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>
      <c r="A12" s="15">
        <v>2032</v>
      </c>
      <c r="B12" s="19" t="e">
        <f>'2032'!$P$20</f>
        <v>#DIV/0!</v>
      </c>
      <c r="C12" s="19" t="e">
        <f>'2032'!$P$22</f>
        <v>#DIV/0!</v>
      </c>
      <c r="D12" s="16" t="e">
        <f t="shared" si="0"/>
        <v>#DIV/0!</v>
      </c>
      <c r="E12" s="16" t="e">
        <f t="shared" si="1"/>
        <v>#DIV/0!</v>
      </c>
      <c r="F12" s="17">
        <f t="shared" si="2"/>
        <v>0.88385391651885303</v>
      </c>
      <c r="G12" s="17">
        <f t="shared" si="3"/>
        <v>0.10101187617358312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>
      <c r="A13" s="15">
        <v>2033</v>
      </c>
      <c r="B13" s="19" t="e">
        <f>'2033'!$P$20</f>
        <v>#DIV/0!</v>
      </c>
      <c r="C13" s="19" t="e">
        <f>'2033'!$P$22</f>
        <v>#DIV/0!</v>
      </c>
      <c r="D13" s="16" t="e">
        <f t="shared" si="0"/>
        <v>#DIV/0!</v>
      </c>
      <c r="E13" s="16" t="e">
        <f t="shared" si="1"/>
        <v>#DIV/0!</v>
      </c>
      <c r="F13" s="17">
        <f t="shared" si="2"/>
        <v>0.83475092115669458</v>
      </c>
      <c r="G13" s="17">
        <f t="shared" si="3"/>
        <v>9.5400105275050717E-2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>
      <c r="A14" s="15">
        <v>2034</v>
      </c>
      <c r="B14" s="19" t="e">
        <f>'2034'!$P$20</f>
        <v>#DIV/0!</v>
      </c>
      <c r="C14" s="19" t="e">
        <f>'2034'!$P$22</f>
        <v>#DIV/0!</v>
      </c>
      <c r="D14" s="16" t="e">
        <f t="shared" si="0"/>
        <v>#DIV/0!</v>
      </c>
      <c r="E14" s="16" t="e">
        <f t="shared" si="1"/>
        <v>#DIV/0!</v>
      </c>
      <c r="F14" s="17">
        <f t="shared" si="2"/>
        <v>0.78564792579453613</v>
      </c>
      <c r="G14" s="17">
        <f t="shared" si="3"/>
        <v>8.9788334376518314E-2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>
      <c r="A15" s="15">
        <v>2035</v>
      </c>
      <c r="B15" s="19" t="e">
        <f>'2035'!$P$20</f>
        <v>#DIV/0!</v>
      </c>
      <c r="C15" s="19" t="e">
        <f>'2035'!$P$22</f>
        <v>#DIV/0!</v>
      </c>
      <c r="D15" s="16" t="e">
        <f t="shared" si="0"/>
        <v>#DIV/0!</v>
      </c>
      <c r="E15" s="16" t="e">
        <f t="shared" si="1"/>
        <v>#DIV/0!</v>
      </c>
      <c r="F15" s="17">
        <f t="shared" si="2"/>
        <v>0.73654493043237768</v>
      </c>
      <c r="G15" s="17">
        <f t="shared" si="3"/>
        <v>8.4176563477985911E-2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>
      <c r="A16" s="15">
        <v>2036</v>
      </c>
      <c r="B16" s="19" t="e">
        <f>'2036'!$P$20</f>
        <v>#DIV/0!</v>
      </c>
      <c r="C16" s="19" t="e">
        <f>'2036'!$P$22</f>
        <v>#DIV/0!</v>
      </c>
      <c r="D16" s="16" t="e">
        <f t="shared" si="0"/>
        <v>#DIV/0!</v>
      </c>
      <c r="E16" s="16" t="e">
        <f t="shared" si="1"/>
        <v>#DIV/0!</v>
      </c>
      <c r="F16" s="17">
        <f t="shared" si="2"/>
        <v>0.68744193507021922</v>
      </c>
      <c r="G16" s="17">
        <f t="shared" si="3"/>
        <v>7.8564792579453507E-2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>
      <c r="A17" s="15">
        <v>2037</v>
      </c>
      <c r="B17" s="19" t="e">
        <f>'2037'!$P$20</f>
        <v>#DIV/0!</v>
      </c>
      <c r="C17" s="19" t="e">
        <f>'2037'!$P$22</f>
        <v>#DIV/0!</v>
      </c>
      <c r="D17" s="16" t="e">
        <f t="shared" si="0"/>
        <v>#DIV/0!</v>
      </c>
      <c r="E17" s="16" t="e">
        <f t="shared" si="1"/>
        <v>#DIV/0!</v>
      </c>
      <c r="F17" s="17">
        <f t="shared" si="2"/>
        <v>0.63833893970806077</v>
      </c>
      <c r="G17" s="17">
        <f t="shared" si="3"/>
        <v>7.2953021680921104E-2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>
      <c r="A18" s="15">
        <v>2038</v>
      </c>
      <c r="B18" s="19" t="e">
        <f>'2038'!$P$20</f>
        <v>#DIV/0!</v>
      </c>
      <c r="C18" s="19" t="e">
        <f>'2038'!$P$22</f>
        <v>#DIV/0!</v>
      </c>
      <c r="D18" s="16" t="e">
        <f t="shared" si="0"/>
        <v>#DIV/0!</v>
      </c>
      <c r="E18" s="16" t="e">
        <f t="shared" si="1"/>
        <v>#DIV/0!</v>
      </c>
      <c r="F18" s="17">
        <f t="shared" si="2"/>
        <v>0.58923594434590232</v>
      </c>
      <c r="G18" s="17">
        <f t="shared" si="3"/>
        <v>6.7341250782388701E-2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>
      <c r="A19" s="15">
        <v>2039</v>
      </c>
      <c r="B19" s="19" t="e">
        <f>'2039'!$P$20</f>
        <v>#DIV/0!</v>
      </c>
      <c r="C19" s="19" t="e">
        <f>'2039'!$P$22</f>
        <v>#DIV/0!</v>
      </c>
      <c r="D19" s="16" t="e">
        <f t="shared" si="0"/>
        <v>#DIV/0!</v>
      </c>
      <c r="E19" s="16" t="e">
        <f t="shared" si="1"/>
        <v>#DIV/0!</v>
      </c>
      <c r="F19" s="17">
        <f t="shared" si="2"/>
        <v>0.54013294898374387</v>
      </c>
      <c r="G19" s="17">
        <f t="shared" si="3"/>
        <v>6.1729479883856304E-2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>
      <c r="A20" s="15">
        <v>2040</v>
      </c>
      <c r="B20" s="19" t="e">
        <f>'2040'!$P$20</f>
        <v>#DIV/0!</v>
      </c>
      <c r="C20" s="19" t="e">
        <f>'2040'!$P$22</f>
        <v>#DIV/0!</v>
      </c>
      <c r="D20" s="16" t="e">
        <f t="shared" si="0"/>
        <v>#DIV/0!</v>
      </c>
      <c r="E20" s="16" t="e">
        <f t="shared" si="1"/>
        <v>#DIV/0!</v>
      </c>
      <c r="F20" s="17">
        <f t="shared" si="2"/>
        <v>0.49102995362158536</v>
      </c>
      <c r="G20" s="17">
        <f t="shared" si="3"/>
        <v>5.6117708985323908E-2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>
      <c r="A21" s="15">
        <v>2041</v>
      </c>
      <c r="B21" s="19" t="e">
        <f>'2041'!$P$20</f>
        <v>#DIV/0!</v>
      </c>
      <c r="C21" s="19" t="e">
        <f>'2041'!$P$22</f>
        <v>#DIV/0!</v>
      </c>
      <c r="D21" s="16" t="e">
        <f t="shared" si="0"/>
        <v>#DIV/0!</v>
      </c>
      <c r="E21" s="16" t="e">
        <f t="shared" si="1"/>
        <v>#DIV/0!</v>
      </c>
      <c r="F21" s="17">
        <f t="shared" si="2"/>
        <v>0.44192695825942685</v>
      </c>
      <c r="G21" s="17">
        <f t="shared" si="3"/>
        <v>5.0505938086791512E-2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>
      <c r="A22" s="15">
        <v>2042</v>
      </c>
      <c r="B22" s="19" t="e">
        <f>'2042'!$P$20</f>
        <v>#DIV/0!</v>
      </c>
      <c r="C22" s="19" t="e">
        <f>'2042'!$P$22</f>
        <v>#DIV/0!</v>
      </c>
      <c r="D22" s="16" t="e">
        <f t="shared" si="0"/>
        <v>#DIV/0!</v>
      </c>
      <c r="E22" s="16" t="e">
        <f t="shared" si="1"/>
        <v>#DIV/0!</v>
      </c>
      <c r="F22" s="17">
        <f t="shared" si="2"/>
        <v>0.39282396289726834</v>
      </c>
      <c r="G22" s="17">
        <f t="shared" si="3"/>
        <v>4.4894167188259115E-2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>
      <c r="A23" s="15">
        <v>2043</v>
      </c>
      <c r="B23" s="19" t="e">
        <f>'2043'!$P$20</f>
        <v>#DIV/0!</v>
      </c>
      <c r="C23" s="19" t="e">
        <f>'2043'!$P$22</f>
        <v>#DIV/0!</v>
      </c>
      <c r="D23" s="16" t="e">
        <f t="shared" si="0"/>
        <v>#DIV/0!</v>
      </c>
      <c r="E23" s="16" t="e">
        <f t="shared" si="1"/>
        <v>#DIV/0!</v>
      </c>
      <c r="F23" s="17">
        <f t="shared" si="2"/>
        <v>0.34372096753510983</v>
      </c>
      <c r="G23" s="17">
        <f t="shared" si="3"/>
        <v>3.9282396289726719E-2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>
      <c r="A24" s="15">
        <v>2044</v>
      </c>
      <c r="B24" s="19" t="e">
        <f>'2044'!$P$20</f>
        <v>#DIV/0!</v>
      </c>
      <c r="C24" s="19" t="e">
        <f>'2044'!$P$22</f>
        <v>#DIV/0!</v>
      </c>
      <c r="D24" s="16" t="e">
        <f t="shared" si="0"/>
        <v>#DIV/0!</v>
      </c>
      <c r="E24" s="16" t="e">
        <f t="shared" si="1"/>
        <v>#DIV/0!</v>
      </c>
      <c r="F24" s="17">
        <f t="shared" si="2"/>
        <v>0.29461797217295133</v>
      </c>
      <c r="G24" s="17">
        <f t="shared" si="3"/>
        <v>3.3670625391194323E-2</v>
      </c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>
      <c r="A25" s="15">
        <v>2045</v>
      </c>
      <c r="B25" s="19" t="e">
        <f>'2045'!$P$20</f>
        <v>#DIV/0!</v>
      </c>
      <c r="C25" s="19" t="e">
        <f>'2045'!$P$22</f>
        <v>#DIV/0!</v>
      </c>
      <c r="D25" s="16" t="e">
        <f t="shared" si="0"/>
        <v>#DIV/0!</v>
      </c>
      <c r="E25" s="16" t="e">
        <f t="shared" si="1"/>
        <v>#DIV/0!</v>
      </c>
      <c r="F25" s="17">
        <f t="shared" si="2"/>
        <v>0.24551497681079285</v>
      </c>
      <c r="G25" s="17">
        <f t="shared" si="3"/>
        <v>2.8058854492661926E-2</v>
      </c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>
      <c r="A26" s="15">
        <v>2046</v>
      </c>
      <c r="B26" s="19" t="e">
        <f>'2046'!$P$20</f>
        <v>#DIV/0!</v>
      </c>
      <c r="C26" s="19" t="e">
        <f>'2046'!$P$22</f>
        <v>#DIV/0!</v>
      </c>
      <c r="D26" s="16" t="e">
        <f t="shared" si="0"/>
        <v>#DIV/0!</v>
      </c>
      <c r="E26" s="16" t="e">
        <f t="shared" si="1"/>
        <v>#DIV/0!</v>
      </c>
      <c r="F26" s="17">
        <f t="shared" si="2"/>
        <v>0.19641198144863437</v>
      </c>
      <c r="G26" s="17">
        <f t="shared" si="3"/>
        <v>2.244708359412953E-2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>
      <c r="A27" s="15">
        <v>2047</v>
      </c>
      <c r="B27" s="19" t="e">
        <f>'2047'!$P$20</f>
        <v>#DIV/0!</v>
      </c>
      <c r="C27" s="19" t="e">
        <f>'2047'!$P$22</f>
        <v>#DIV/0!</v>
      </c>
      <c r="D27" s="16" t="e">
        <f t="shared" si="0"/>
        <v>#DIV/0!</v>
      </c>
      <c r="E27" s="16" t="e">
        <f t="shared" si="1"/>
        <v>#DIV/0!</v>
      </c>
      <c r="F27" s="17">
        <f t="shared" si="2"/>
        <v>0.14730898608647588</v>
      </c>
      <c r="G27" s="17">
        <f t="shared" si="3"/>
        <v>1.6835312695597134E-2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>
      <c r="A28" s="15">
        <v>2048</v>
      </c>
      <c r="B28" s="19" t="e">
        <f>'2048'!$P$20</f>
        <v>#DIV/0!</v>
      </c>
      <c r="C28" s="19" t="e">
        <f>'2048'!$P$22</f>
        <v>#DIV/0!</v>
      </c>
      <c r="D28" s="16" t="e">
        <f t="shared" si="0"/>
        <v>#DIV/0!</v>
      </c>
      <c r="E28" s="16" t="e">
        <f t="shared" si="1"/>
        <v>#DIV/0!</v>
      </c>
      <c r="F28" s="17">
        <f t="shared" si="2"/>
        <v>9.8205990724317405E-2</v>
      </c>
      <c r="G28" s="17">
        <f t="shared" si="3"/>
        <v>1.1223541797064735E-2</v>
      </c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>
      <c r="A29" s="15">
        <v>2049</v>
      </c>
      <c r="B29" s="19" t="e">
        <f>'2049'!$P$20</f>
        <v>#DIV/0!</v>
      </c>
      <c r="C29" s="19" t="e">
        <f>'2049'!$P$22</f>
        <v>#DIV/0!</v>
      </c>
      <c r="D29" s="16" t="e">
        <f t="shared" si="0"/>
        <v>#DIV/0!</v>
      </c>
      <c r="E29" s="16" t="e">
        <f t="shared" si="1"/>
        <v>#DIV/0!</v>
      </c>
      <c r="F29" s="17">
        <f t="shared" si="2"/>
        <v>4.9102995362158917E-2</v>
      </c>
      <c r="G29" s="17">
        <f t="shared" si="3"/>
        <v>5.6117708985323374E-3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>
      <c r="A30" s="15">
        <v>2050</v>
      </c>
      <c r="B30" s="19" t="e">
        <f>'2050'!$P$20</f>
        <v>#DIV/0!</v>
      </c>
      <c r="C30" s="19" t="e">
        <f>'2050'!$P$22</f>
        <v>#DIV/0!</v>
      </c>
      <c r="D30" s="16" t="e">
        <f t="shared" si="0"/>
        <v>#DIV/0!</v>
      </c>
      <c r="E30" s="16" t="e">
        <f t="shared" si="1"/>
        <v>#DIV/0!</v>
      </c>
      <c r="F30" s="17">
        <f t="shared" si="2"/>
        <v>4.3021142204224816E-16</v>
      </c>
      <c r="G30" s="17">
        <f t="shared" si="3"/>
        <v>-6.0715321659188248E-17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76" customFormat="1">
      <c r="A33" s="74"/>
      <c r="B33" s="74">
        <v>2022</v>
      </c>
      <c r="C33" s="74">
        <v>2023</v>
      </c>
      <c r="D33" s="74">
        <v>2024</v>
      </c>
      <c r="E33" s="74">
        <v>2025</v>
      </c>
      <c r="F33" s="74">
        <v>2026</v>
      </c>
      <c r="G33" s="74">
        <v>2027</v>
      </c>
      <c r="H33" s="74">
        <v>2028</v>
      </c>
      <c r="I33" s="74">
        <v>2029</v>
      </c>
      <c r="J33" s="74">
        <v>2030</v>
      </c>
      <c r="K33" s="74">
        <v>2031</v>
      </c>
      <c r="L33" s="74">
        <v>2032</v>
      </c>
      <c r="M33" s="74">
        <v>2033</v>
      </c>
      <c r="N33" s="74">
        <v>2034</v>
      </c>
      <c r="O33" s="74">
        <v>2035</v>
      </c>
      <c r="P33" s="74">
        <v>2036</v>
      </c>
      <c r="Q33" s="74">
        <v>2037</v>
      </c>
      <c r="R33" s="74">
        <v>2038</v>
      </c>
      <c r="S33" s="74">
        <v>2039</v>
      </c>
      <c r="T33" s="74">
        <v>2040</v>
      </c>
      <c r="U33" s="74">
        <v>2041</v>
      </c>
      <c r="V33" s="74">
        <v>2042</v>
      </c>
      <c r="W33" s="74">
        <v>2043</v>
      </c>
      <c r="X33" s="74">
        <v>2044</v>
      </c>
      <c r="Y33" s="74">
        <v>2045</v>
      </c>
      <c r="Z33" s="74">
        <v>2046</v>
      </c>
      <c r="AA33" s="74">
        <v>2047</v>
      </c>
      <c r="AB33" s="74">
        <v>2048</v>
      </c>
      <c r="AC33" s="74">
        <v>2049</v>
      </c>
      <c r="AD33" s="74">
        <v>2050</v>
      </c>
    </row>
    <row r="34" spans="1:30">
      <c r="A34" s="74" t="s">
        <v>7</v>
      </c>
      <c r="B34" s="18">
        <f>'2022'!N12</f>
        <v>28289.343024000002</v>
      </c>
      <c r="C34" s="18">
        <f>'2023'!N12</f>
        <v>28289.343024000002</v>
      </c>
      <c r="D34" s="18">
        <f>'2024'!N12</f>
        <v>28289.343024000002</v>
      </c>
      <c r="E34" s="18">
        <f>'2025'!N12</f>
        <v>28289.343024000002</v>
      </c>
      <c r="F34" s="18">
        <f>'2026'!$N$12</f>
        <v>0</v>
      </c>
      <c r="G34" s="18">
        <f>'2027'!$N$12</f>
        <v>0</v>
      </c>
      <c r="H34" s="18">
        <f>'2028'!$N$12</f>
        <v>0</v>
      </c>
      <c r="I34" s="18">
        <f>'2029'!$N$12</f>
        <v>0</v>
      </c>
      <c r="J34" s="18">
        <f>'2030'!$N$12</f>
        <v>0</v>
      </c>
      <c r="K34" s="18">
        <f>'2031'!$N$12</f>
        <v>0</v>
      </c>
      <c r="L34" s="18">
        <f>'2032'!$N$12</f>
        <v>0</v>
      </c>
      <c r="M34" s="18">
        <f>'2033'!$N$12</f>
        <v>0</v>
      </c>
      <c r="N34" s="18">
        <f>'2034'!$N$12</f>
        <v>0</v>
      </c>
      <c r="O34" s="18">
        <f>'2035'!$N$12</f>
        <v>0</v>
      </c>
      <c r="P34" s="18">
        <f>'2036'!$N$12</f>
        <v>0</v>
      </c>
      <c r="Q34" s="18">
        <f>'2037'!$N$12</f>
        <v>0</v>
      </c>
      <c r="R34" s="18">
        <f>'2038'!$N$12</f>
        <v>0</v>
      </c>
      <c r="S34" s="18">
        <f>'2039'!$N$12</f>
        <v>0</v>
      </c>
      <c r="T34" s="18">
        <f>'2040'!$N$12</f>
        <v>0</v>
      </c>
      <c r="U34" s="18">
        <f>'2041'!$N$12</f>
        <v>0</v>
      </c>
      <c r="V34" s="18">
        <f>'2042'!$N$12</f>
        <v>0</v>
      </c>
      <c r="W34" s="18">
        <f>'2043'!$N$12</f>
        <v>0</v>
      </c>
      <c r="X34" s="18">
        <f>'2044'!$N$12</f>
        <v>0</v>
      </c>
      <c r="Y34" s="18">
        <f>'2045'!$N$12</f>
        <v>0</v>
      </c>
      <c r="Z34" s="18">
        <f>'2046'!$N$12</f>
        <v>0</v>
      </c>
      <c r="AA34" s="18">
        <f>'2047'!$N$12</f>
        <v>0</v>
      </c>
      <c r="AB34" s="18">
        <f>'2048'!$N$12</f>
        <v>0</v>
      </c>
      <c r="AC34" s="18">
        <f>'2049'!$N$12</f>
        <v>0</v>
      </c>
      <c r="AD34" s="18">
        <f>'2050'!$N$12</f>
        <v>0</v>
      </c>
    </row>
    <row r="35" spans="1:30">
      <c r="A35" s="74" t="s">
        <v>8</v>
      </c>
      <c r="B35" s="18">
        <f>'2022'!N13</f>
        <v>440132.52999999997</v>
      </c>
      <c r="C35" s="18">
        <f>'2023'!N13</f>
        <v>440132.52999999997</v>
      </c>
      <c r="D35" s="18">
        <f>'2024'!N13</f>
        <v>496377.598</v>
      </c>
      <c r="E35" s="18">
        <f>'2025'!N13</f>
        <v>505719.598</v>
      </c>
      <c r="F35" s="18">
        <f>'2026'!$N$13</f>
        <v>0</v>
      </c>
      <c r="G35" s="18">
        <f>'2027'!$N$13</f>
        <v>0</v>
      </c>
      <c r="H35" s="18">
        <f>'2028'!$N$13</f>
        <v>0</v>
      </c>
      <c r="I35" s="18">
        <f>'2029'!$N$13</f>
        <v>0</v>
      </c>
      <c r="J35" s="18">
        <f>'2030'!$N$13</f>
        <v>0</v>
      </c>
      <c r="K35" s="18">
        <f>'2031'!$N$13</f>
        <v>0</v>
      </c>
      <c r="L35" s="18">
        <f>'2032'!$N$13</f>
        <v>0</v>
      </c>
      <c r="M35" s="18">
        <f>'2033'!$N$13</f>
        <v>0</v>
      </c>
      <c r="N35" s="18">
        <f>'2034'!$N$13</f>
        <v>0</v>
      </c>
      <c r="O35" s="18">
        <f>'2035'!$N$13</f>
        <v>0</v>
      </c>
      <c r="P35" s="18">
        <f>'2036'!$N$13</f>
        <v>0</v>
      </c>
      <c r="Q35" s="18">
        <f>'2037'!$N$13</f>
        <v>0</v>
      </c>
      <c r="R35" s="18">
        <f>'2038'!$N$13</f>
        <v>0</v>
      </c>
      <c r="S35" s="18">
        <f>'2039'!$N$13</f>
        <v>0</v>
      </c>
      <c r="T35" s="18">
        <f>'2040'!$N$13</f>
        <v>0</v>
      </c>
      <c r="U35" s="18">
        <f>'2041'!$N$13</f>
        <v>0</v>
      </c>
      <c r="V35" s="18">
        <f>'2042'!$N$13</f>
        <v>0</v>
      </c>
      <c r="W35" s="18">
        <f>'2043'!$N$13</f>
        <v>0</v>
      </c>
      <c r="X35" s="18">
        <f>'2044'!$N$13</f>
        <v>0</v>
      </c>
      <c r="Y35" s="18">
        <f>'2045'!$N$13</f>
        <v>0</v>
      </c>
      <c r="Z35" s="18">
        <f>'2046'!$N$13</f>
        <v>0</v>
      </c>
      <c r="AA35" s="18">
        <f>'2047'!$N$13</f>
        <v>0</v>
      </c>
      <c r="AB35" s="18">
        <f>'2048'!$N$13</f>
        <v>0</v>
      </c>
      <c r="AC35" s="18">
        <f>'2049'!$N$13</f>
        <v>0</v>
      </c>
      <c r="AD35" s="18">
        <f>'2050'!$N$13</f>
        <v>0</v>
      </c>
    </row>
    <row r="36" spans="1:30">
      <c r="A36" s="74" t="s">
        <v>9</v>
      </c>
      <c r="B36" s="18">
        <f>'2022'!N14</f>
        <v>80538.175032175044</v>
      </c>
      <c r="C36" s="18">
        <f>'2023'!N14</f>
        <v>76636.222651222663</v>
      </c>
      <c r="D36" s="18">
        <f>'2024'!N14</f>
        <v>73126.698841698846</v>
      </c>
      <c r="E36" s="18">
        <f>'2025'!N14</f>
        <v>73126.698841698846</v>
      </c>
      <c r="F36" s="18">
        <f>'2026'!$N$14</f>
        <v>0</v>
      </c>
      <c r="G36" s="18">
        <f>'2027'!$N$14</f>
        <v>0</v>
      </c>
      <c r="H36" s="18">
        <f>'2028'!$N$14</f>
        <v>0</v>
      </c>
      <c r="I36" s="18">
        <f>'2029'!$N$14</f>
        <v>0</v>
      </c>
      <c r="J36" s="18">
        <f>'2030'!$N$14</f>
        <v>0</v>
      </c>
      <c r="K36" s="18">
        <f>'2031'!$N$14</f>
        <v>0</v>
      </c>
      <c r="L36" s="18">
        <f>'2032'!$N$14</f>
        <v>0</v>
      </c>
      <c r="M36" s="18">
        <f>'2033'!$N$14</f>
        <v>0</v>
      </c>
      <c r="N36" s="18">
        <f>'2034'!$N$14</f>
        <v>0</v>
      </c>
      <c r="O36" s="18">
        <f>'2035'!$N$14</f>
        <v>0</v>
      </c>
      <c r="P36" s="18">
        <f>'2036'!$N$14</f>
        <v>0</v>
      </c>
      <c r="Q36" s="18">
        <f>'2037'!$N$14</f>
        <v>0</v>
      </c>
      <c r="R36" s="18">
        <f>'2038'!$N$14</f>
        <v>0</v>
      </c>
      <c r="S36" s="18">
        <f>'2039'!$N$14</f>
        <v>0</v>
      </c>
      <c r="T36" s="18">
        <f>'2040'!$N$14</f>
        <v>0</v>
      </c>
      <c r="U36" s="18">
        <f>'2041'!$N$14</f>
        <v>0</v>
      </c>
      <c r="V36" s="18">
        <f>'2042'!$N$14</f>
        <v>0</v>
      </c>
      <c r="W36" s="18">
        <f>'2043'!$N$14</f>
        <v>0</v>
      </c>
      <c r="X36" s="18">
        <f>'2044'!$N$14</f>
        <v>0</v>
      </c>
      <c r="Y36" s="18">
        <f>'2045'!$N$14</f>
        <v>0</v>
      </c>
      <c r="Z36" s="18">
        <f>'2046'!$N$14</f>
        <v>0</v>
      </c>
      <c r="AA36" s="18">
        <f>'2047'!$N$14</f>
        <v>0</v>
      </c>
      <c r="AB36" s="18">
        <f>'2048'!$N$14</f>
        <v>0</v>
      </c>
      <c r="AC36" s="18">
        <f>'2049'!$N$14</f>
        <v>0</v>
      </c>
      <c r="AD36" s="18">
        <f>'2050'!$N$14</f>
        <v>0</v>
      </c>
    </row>
    <row r="37" spans="1:30">
      <c r="A37" s="74" t="s">
        <v>10</v>
      </c>
      <c r="B37" s="18">
        <f>'2022'!N15</f>
        <v>814</v>
      </c>
      <c r="C37" s="18">
        <f>'2023'!N15</f>
        <v>2914</v>
      </c>
      <c r="D37" s="18">
        <f>'2024'!N15</f>
        <v>814</v>
      </c>
      <c r="E37" s="18">
        <f>'2025'!N15</f>
        <v>814</v>
      </c>
      <c r="F37" s="18">
        <f>'2026'!$N$15</f>
        <v>0</v>
      </c>
      <c r="G37" s="18">
        <f>'2027'!$N$15</f>
        <v>0</v>
      </c>
      <c r="H37" s="18">
        <f>'2028'!$N$15</f>
        <v>0</v>
      </c>
      <c r="I37" s="18">
        <f>'2029'!$N$15</f>
        <v>0</v>
      </c>
      <c r="J37" s="18">
        <f>'2030'!$N$15</f>
        <v>0</v>
      </c>
      <c r="K37" s="18">
        <f>'2031'!$N$15</f>
        <v>0</v>
      </c>
      <c r="L37" s="18">
        <f>'2032'!$N$15</f>
        <v>0</v>
      </c>
      <c r="M37" s="18">
        <f>'2033'!$N$15</f>
        <v>0</v>
      </c>
      <c r="N37" s="18">
        <f>'2034'!$N$15</f>
        <v>0</v>
      </c>
      <c r="O37" s="18">
        <f>'2035'!$N$15</f>
        <v>0</v>
      </c>
      <c r="P37" s="18">
        <f>'2036'!$N$15</f>
        <v>0</v>
      </c>
      <c r="Q37" s="18">
        <f>'2037'!$N$15</f>
        <v>0</v>
      </c>
      <c r="R37" s="18">
        <f>'2038'!$N$15</f>
        <v>0</v>
      </c>
      <c r="S37" s="18">
        <f>'2039'!$N$15</f>
        <v>0</v>
      </c>
      <c r="T37" s="18">
        <f>'2040'!$N$15</f>
        <v>0</v>
      </c>
      <c r="U37" s="18">
        <f>'2041'!$N$15</f>
        <v>0</v>
      </c>
      <c r="V37" s="18">
        <f>'2042'!$N$15</f>
        <v>0</v>
      </c>
      <c r="W37" s="18">
        <f>'2043'!$N$15</f>
        <v>0</v>
      </c>
      <c r="X37" s="18">
        <f>'2044'!$N$15</f>
        <v>0</v>
      </c>
      <c r="Y37" s="18">
        <f>'2045'!$N$15</f>
        <v>0</v>
      </c>
      <c r="Z37" s="18">
        <f>'2046'!$N$15</f>
        <v>0</v>
      </c>
      <c r="AA37" s="18">
        <f>'2047'!$N$15</f>
        <v>0</v>
      </c>
      <c r="AB37" s="18">
        <f>'2048'!$N$15</f>
        <v>0</v>
      </c>
      <c r="AC37" s="18">
        <f>'2049'!$N$15</f>
        <v>0</v>
      </c>
      <c r="AD37" s="18">
        <f>'2050'!$N$15</f>
        <v>0</v>
      </c>
    </row>
    <row r="38" spans="1:30">
      <c r="A38" s="74" t="s">
        <v>11</v>
      </c>
      <c r="B38" s="18">
        <f>'2022'!N16</f>
        <v>179.5</v>
      </c>
      <c r="C38" s="18">
        <f>'2023'!N16</f>
        <v>179.5</v>
      </c>
      <c r="D38" s="18">
        <f>'2024'!N16</f>
        <v>179.5</v>
      </c>
      <c r="E38" s="18">
        <f>'2025'!N16</f>
        <v>179.5</v>
      </c>
      <c r="F38" s="18">
        <f>'2026'!$N$16</f>
        <v>0</v>
      </c>
      <c r="G38" s="18">
        <f>'2027'!$N$16</f>
        <v>0</v>
      </c>
      <c r="H38" s="18">
        <f>'2028'!$N$16</f>
        <v>0</v>
      </c>
      <c r="I38" s="18">
        <f>'2029'!$N$16</f>
        <v>0</v>
      </c>
      <c r="J38" s="18">
        <f>'2030'!$N$16</f>
        <v>0</v>
      </c>
      <c r="K38" s="18">
        <f>'2031'!$N$16</f>
        <v>0</v>
      </c>
      <c r="L38" s="18">
        <f>'2032'!$N$16</f>
        <v>0</v>
      </c>
      <c r="M38" s="18">
        <f>'2033'!$N$16</f>
        <v>0</v>
      </c>
      <c r="N38" s="18">
        <f>'2034'!$N$16</f>
        <v>0</v>
      </c>
      <c r="O38" s="18">
        <f>'2035'!$N$16</f>
        <v>0</v>
      </c>
      <c r="P38" s="18">
        <f>'2036'!$N$16</f>
        <v>0</v>
      </c>
      <c r="Q38" s="18">
        <f>'2037'!$N$16</f>
        <v>0</v>
      </c>
      <c r="R38" s="18">
        <f>'2038'!$N$16</f>
        <v>0</v>
      </c>
      <c r="S38" s="18">
        <f>'2039'!$N$16</f>
        <v>0</v>
      </c>
      <c r="T38" s="18">
        <f>'2040'!$N$16</f>
        <v>0</v>
      </c>
      <c r="U38" s="18">
        <f>'2041'!$N$16</f>
        <v>0</v>
      </c>
      <c r="V38" s="18">
        <f>'2042'!$N$16</f>
        <v>0</v>
      </c>
      <c r="W38" s="18">
        <f>'2043'!$N$16</f>
        <v>0</v>
      </c>
      <c r="X38" s="18">
        <f>'2044'!$N$16</f>
        <v>0</v>
      </c>
      <c r="Y38" s="18">
        <f>'2045'!$N$16</f>
        <v>0</v>
      </c>
      <c r="Z38" s="18">
        <f>'2046'!$N$16</f>
        <v>0</v>
      </c>
      <c r="AA38" s="18">
        <f>'2047'!$N$16</f>
        <v>0</v>
      </c>
      <c r="AB38" s="18">
        <f>'2048'!$N$16</f>
        <v>0</v>
      </c>
      <c r="AC38" s="18">
        <f>'2049'!$N$16</f>
        <v>0</v>
      </c>
      <c r="AD38" s="18">
        <f>'2050'!$N$16</f>
        <v>0</v>
      </c>
    </row>
    <row r="39" spans="1:30">
      <c r="A39" s="74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>
      <c r="A40" s="74" t="s">
        <v>12</v>
      </c>
      <c r="B40" s="15">
        <f>'2022'!O6</f>
        <v>400000</v>
      </c>
      <c r="C40" s="15">
        <f>'2023'!O6</f>
        <v>400000</v>
      </c>
      <c r="D40" s="15">
        <f>'2024'!O6</f>
        <v>400000</v>
      </c>
      <c r="E40" s="15">
        <f>'2025'!O6</f>
        <v>400000</v>
      </c>
      <c r="F40" s="15">
        <f>'2026'!$O$6</f>
        <v>0</v>
      </c>
      <c r="G40" s="15">
        <f>'2027'!$O$6</f>
        <v>0</v>
      </c>
      <c r="H40" s="15">
        <f>'2028'!$O$6</f>
        <v>0</v>
      </c>
      <c r="I40" s="15">
        <f>'2029'!$O$6</f>
        <v>0</v>
      </c>
      <c r="J40" s="15">
        <f>'2030'!$O$6</f>
        <v>0</v>
      </c>
      <c r="K40" s="15">
        <f>'2031'!$O$6</f>
        <v>0</v>
      </c>
      <c r="L40" s="15">
        <f>'2032'!$O$6</f>
        <v>0</v>
      </c>
      <c r="M40" s="15">
        <f>'2033'!$O$6</f>
        <v>0</v>
      </c>
      <c r="N40" s="15">
        <f>'2034'!$O$6</f>
        <v>0</v>
      </c>
      <c r="O40" s="15">
        <f>'2035'!$O$6</f>
        <v>0</v>
      </c>
      <c r="P40" s="15">
        <f>'2036'!$O$6</f>
        <v>0</v>
      </c>
      <c r="Q40" s="15">
        <f>'2037'!$O$6</f>
        <v>0</v>
      </c>
      <c r="R40" s="15">
        <f>'2038'!$O$6</f>
        <v>0</v>
      </c>
      <c r="S40" s="15">
        <f>'2039'!$O$6</f>
        <v>0</v>
      </c>
      <c r="T40" s="15">
        <f>'2040'!$O$6</f>
        <v>0</v>
      </c>
      <c r="U40" s="15">
        <f>'2041'!$O$6</f>
        <v>0</v>
      </c>
      <c r="V40" s="15">
        <f>'2042'!$O$6</f>
        <v>0</v>
      </c>
      <c r="W40" s="15">
        <f>'2043'!$O$6</f>
        <v>0</v>
      </c>
      <c r="X40" s="15">
        <f>'2044'!$O$6</f>
        <v>0</v>
      </c>
      <c r="Y40" s="15">
        <f>'2045'!$O$6</f>
        <v>0</v>
      </c>
      <c r="Z40" s="15">
        <f>'2046'!$O$6</f>
        <v>0</v>
      </c>
      <c r="AA40" s="15">
        <f>'2047'!$O$6</f>
        <v>0</v>
      </c>
      <c r="AB40" s="15">
        <f>'2048'!$O$6</f>
        <v>0</v>
      </c>
      <c r="AC40" s="15">
        <f>'2049'!$O$6</f>
        <v>0</v>
      </c>
      <c r="AD40" s="15">
        <f>'2050'!$O$6</f>
        <v>0</v>
      </c>
    </row>
    <row r="41" spans="1:30">
      <c r="A41" s="74" t="s">
        <v>13</v>
      </c>
      <c r="B41" s="15">
        <f>'2022'!S6</f>
        <v>3500000</v>
      </c>
      <c r="C41" s="15">
        <f>'2023'!S6</f>
        <v>3500000</v>
      </c>
      <c r="D41" s="15">
        <f>'2024'!S6</f>
        <v>4500000</v>
      </c>
      <c r="E41" s="15">
        <f>'2025'!S6</f>
        <v>5050000</v>
      </c>
      <c r="F41" s="15">
        <f>'2026'!$S$6</f>
        <v>0</v>
      </c>
      <c r="G41" s="15">
        <f>'2027'!$S$6</f>
        <v>0</v>
      </c>
      <c r="H41" s="15">
        <f>'2028'!$S$6</f>
        <v>0</v>
      </c>
      <c r="I41" s="15">
        <f>'2029'!$S$6</f>
        <v>0</v>
      </c>
      <c r="J41" s="15">
        <f>'2030'!$S$6</f>
        <v>0</v>
      </c>
      <c r="K41" s="15">
        <f>'2031'!$S$6</f>
        <v>0</v>
      </c>
      <c r="L41" s="15">
        <f>'2032'!$S$6</f>
        <v>0</v>
      </c>
      <c r="M41" s="15">
        <f>'2033'!$S$6</f>
        <v>0</v>
      </c>
      <c r="N41" s="15">
        <f>'2034'!$S$6</f>
        <v>0</v>
      </c>
      <c r="O41" s="15">
        <f>'2035'!$S$6</f>
        <v>0</v>
      </c>
      <c r="P41" s="15">
        <f>'2036'!$S$6</f>
        <v>0</v>
      </c>
      <c r="Q41" s="15">
        <f>'2037'!$S$6</f>
        <v>0</v>
      </c>
      <c r="R41" s="15">
        <f>'2038'!$S$6</f>
        <v>0</v>
      </c>
      <c r="S41" s="15">
        <f>'2039'!$S$6</f>
        <v>0</v>
      </c>
      <c r="T41" s="15">
        <f>'2040'!$S$6</f>
        <v>0</v>
      </c>
      <c r="U41" s="15">
        <f>'2041'!$S$6</f>
        <v>0</v>
      </c>
      <c r="V41" s="15">
        <f>'2042'!$S$6</f>
        <v>0</v>
      </c>
      <c r="W41" s="15">
        <f>'2043'!$S$6</f>
        <v>0</v>
      </c>
      <c r="X41" s="15">
        <f>'2044'!$S$6</f>
        <v>0</v>
      </c>
      <c r="Y41" s="15">
        <f>'2045'!$S$6</f>
        <v>0</v>
      </c>
      <c r="Z41" s="15">
        <f>'2046'!$S$6</f>
        <v>0</v>
      </c>
      <c r="AA41" s="15">
        <f>'2047'!$S$6</f>
        <v>0</v>
      </c>
      <c r="AB41" s="15">
        <f>'2048'!$S$6</f>
        <v>0</v>
      </c>
      <c r="AC41" s="15">
        <f>'2049'!$S$6</f>
        <v>0</v>
      </c>
      <c r="AD41" s="15">
        <f>'2050'!$S$6</f>
        <v>0</v>
      </c>
    </row>
    <row r="42" spans="1:30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</row>
    <row r="75" spans="1:30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</row>
    <row r="76" spans="1:30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:30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:30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</sheetData>
  <conditionalFormatting sqref="B2:C30">
    <cfRule type="expression" dxfId="56" priority="2">
      <formula>D2&lt;=0</formula>
    </cfRule>
  </conditionalFormatting>
  <pageMargins left="0.7" right="0.7" top="0.75" bottom="0.75" header="0.3" footer="0.3"/>
  <pageSetup paperSize="9" orientation="portrait" horizontalDpi="1200" verticalDpi="1200" r:id="rId1"/>
  <headerFooter>
    <oddFooter>&amp;R_x000D_&amp;1#&amp;"Calibri"&amp;10&amp;K000000 Sensitivitet: Begrenset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AE909-866D-47A9-B460-291DDE6BF448}">
  <sheetPr codeName="Sheet10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4C590EC-0538-4EAC-9098-348B8955D3ED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ABA0F111-6E4D-449A-8FEC-C84EAF4F408D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8EF9E-0F1C-4876-AEA3-E4B1B2A218DE}">
  <sheetPr codeName="Sheet11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71D1DC9-5A20-4BCE-A377-3B5F82AE7C8A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057AB9C6-0D9D-4A6B-A8C1-87AC14457BAB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F76D6-8E77-48FC-92A6-FEADECCF3D61}">
  <sheetPr codeName="Sheet12"/>
  <dimension ref="A1:AE66"/>
  <sheetViews>
    <sheetView topLeftCell="A13"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F6F7D27-F21E-4464-8179-5F831C8780C8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6454151C-7AA4-4764-A56C-D721EE141278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68083-CF7C-44EE-9D5B-E5AE9AE8FC5E}">
  <sheetPr codeName="Sheet13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B03143B-FC5E-4036-8807-1E9FC1445174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E1E8217B-0688-433B-9F0A-5351E273F0FE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A4437-E388-4B85-9ABF-360655E9D88A}">
  <sheetPr codeName="Sheet14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0FD4FEF-F4A7-46F8-B7BF-709331B74058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F76183D5-2EEA-4393-BCA8-71B2339E3AE8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172CE-6CCF-46B3-9EC4-07C79F0FBA12}">
  <sheetPr codeName="Sheet15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DEAABFD-0471-4B36-ACB2-18DDDAF6E8EE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78B98ECE-2E81-4A57-B9EA-C84D1B8AB940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B34FE-2734-4450-B8EF-A1166D3E75BD}">
  <sheetPr codeName="Sheet16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BC80E71-1638-47C3-969F-21A89229B905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E5219EA0-5DA8-47F9-BC76-3434EB4FFD64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94919-C9D8-4C4C-94FC-9DE33CC9566A}">
  <sheetPr codeName="Sheet17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5ABA286-261B-46D8-BF08-D0AC955EBA91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F378A6D9-D472-4387-AEF1-9AFD4D181CC7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D96-A211-4872-96C2-60DDDE46553A}">
  <sheetPr codeName="Sheet18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18DD793-C5DF-44FC-97EB-0C6F05751F1D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E12754CE-1D3F-4668-A527-9BFEFD15FA4E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28535-9F55-4921-ACDD-A0CA69D39081}">
  <sheetPr codeName="Sheet19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250D6DD-A6DC-4F56-9093-25806DF262F6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7BF92960-0F4F-44EF-A79A-831E36B25D96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A5">
        <f>Z5*Y5</f>
        <v>0</v>
      </c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F6">
        <v>50556656</v>
      </c>
      <c r="G6" s="5"/>
      <c r="H6" s="9">
        <f>F6*E15/1000000</f>
        <v>1466.143024</v>
      </c>
      <c r="I6" s="5"/>
      <c r="J6" s="5"/>
      <c r="K6" s="5"/>
      <c r="L6" s="55"/>
      <c r="M6" s="55" t="s">
        <v>12</v>
      </c>
      <c r="N6" s="55"/>
      <c r="O6">
        <v>400000</v>
      </c>
      <c r="P6" s="55"/>
      <c r="Q6" s="55" t="s">
        <v>23</v>
      </c>
      <c r="R6" s="55"/>
      <c r="S6">
        <v>3500000</v>
      </c>
      <c r="T6" s="55"/>
      <c r="U6" s="58"/>
      <c r="V6" s="58" t="s">
        <v>24</v>
      </c>
      <c r="W6" s="58"/>
      <c r="X6" s="58"/>
      <c r="AA6">
        <f t="shared" ref="AA6:AA8" si="0">Z6*Y6</f>
        <v>0</v>
      </c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F7">
        <v>10000</v>
      </c>
      <c r="G7" s="5"/>
      <c r="H7" s="9">
        <f>F7*O56</f>
        <v>26800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Y7">
        <v>15</v>
      </c>
      <c r="Z7">
        <v>2.5</v>
      </c>
      <c r="AA7">
        <f t="shared" si="0"/>
        <v>37.5</v>
      </c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F8">
        <v>2000</v>
      </c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Y8">
        <v>75</v>
      </c>
      <c r="Z8">
        <v>1.5</v>
      </c>
      <c r="AA8">
        <f t="shared" si="0"/>
        <v>112.5</v>
      </c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F9">
        <v>800000</v>
      </c>
      <c r="G9" s="5"/>
      <c r="H9" s="9">
        <f>F9*E16/1000000</f>
        <v>23.2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F10">
        <v>800000</v>
      </c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57">
        <f>SUM(H6:H10)</f>
        <v>28289.343024000002</v>
      </c>
      <c r="G12" s="57"/>
      <c r="H12" s="13"/>
      <c r="I12" s="5"/>
      <c r="J12" s="5"/>
      <c r="K12" s="5"/>
      <c r="L12" s="32"/>
      <c r="M12" s="44" t="s">
        <v>7</v>
      </c>
      <c r="N12" s="45">
        <f>F12</f>
        <v>28289.343024000002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A12">
        <f>Z12*Y12</f>
        <v>0</v>
      </c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440132.52999999997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Y13">
        <v>54</v>
      </c>
      <c r="Z13">
        <v>0.5</v>
      </c>
      <c r="AA13">
        <f t="shared" ref="AA13:AA14" si="1">Z13*Y13</f>
        <v>27</v>
      </c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80538.175032175044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Y14">
        <v>1000</v>
      </c>
      <c r="Z14">
        <v>2.5000000000000001E-3</v>
      </c>
      <c r="AA14">
        <f t="shared" si="1"/>
        <v>2.5</v>
      </c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814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179.5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549953.548056175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179.5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>
        <f>P18/O6</f>
        <v>1.3748838701404376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>
        <f>P18/S6</f>
        <v>0.15712958515890715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Y40">
        <v>232</v>
      </c>
      <c r="Z40" s="10">
        <v>2</v>
      </c>
      <c r="AA40" s="15"/>
      <c r="AB40" s="15">
        <f>Y40*Z40</f>
        <v>464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E41">
        <v>2333</v>
      </c>
      <c r="H41" s="27"/>
      <c r="I41" s="53">
        <f>E41*C41+F41*C41+G41*C41</f>
        <v>7479.598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2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E42">
        <v>44478</v>
      </c>
      <c r="F42">
        <v>6565</v>
      </c>
      <c r="G42">
        <v>87895</v>
      </c>
      <c r="H42" s="27"/>
      <c r="I42" s="53">
        <f t="shared" ref="I42:I47" si="3">E42*C42+F42*C42+G42*C42</f>
        <v>432652.93199999997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Y42">
        <v>200</v>
      </c>
      <c r="Z42" s="10">
        <v>1</v>
      </c>
      <c r="AA42" s="15"/>
      <c r="AB42" s="15">
        <f t="shared" si="2"/>
        <v>200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3"/>
        <v>0</v>
      </c>
      <c r="J43" s="27"/>
      <c r="K43" s="27"/>
      <c r="L43" s="6"/>
      <c r="M43" s="6" t="s">
        <v>69</v>
      </c>
      <c r="N43">
        <v>2000</v>
      </c>
      <c r="O43">
        <v>2000</v>
      </c>
      <c r="P43" s="6"/>
      <c r="Q43" s="6" t="s">
        <v>70</v>
      </c>
      <c r="S43">
        <v>3400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2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3"/>
        <v>0</v>
      </c>
      <c r="J44" s="27"/>
      <c r="K44" s="27"/>
      <c r="L44" s="6"/>
      <c r="M44" s="6" t="s">
        <v>73</v>
      </c>
      <c r="O44">
        <v>4000</v>
      </c>
      <c r="P44" s="6"/>
      <c r="Q44" s="6" t="s">
        <v>74</v>
      </c>
      <c r="S44">
        <v>4000</v>
      </c>
      <c r="T44" s="6"/>
      <c r="U44" s="15"/>
      <c r="V44" s="15" t="s">
        <v>75</v>
      </c>
      <c r="W44" s="15"/>
      <c r="X44" s="15"/>
      <c r="Y44">
        <v>150</v>
      </c>
      <c r="Z44" s="10">
        <v>1</v>
      </c>
      <c r="AA44" s="15"/>
      <c r="AB44" s="15">
        <f t="shared" si="2"/>
        <v>150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3"/>
        <v>0</v>
      </c>
      <c r="J45" s="27"/>
      <c r="K45" s="27"/>
      <c r="L45" s="6"/>
      <c r="M45" s="6" t="s">
        <v>77</v>
      </c>
      <c r="O45">
        <v>5000</v>
      </c>
      <c r="P45" s="6"/>
      <c r="Q45" s="6" t="s">
        <v>78</v>
      </c>
      <c r="S45">
        <v>555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3"/>
        <v>0</v>
      </c>
      <c r="J46" s="27"/>
      <c r="K46" s="27"/>
      <c r="L46" s="6"/>
      <c r="M46" s="6" t="s">
        <v>80</v>
      </c>
      <c r="O46">
        <v>2000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3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S47">
        <v>2323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440132.52999999997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814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2000</v>
      </c>
      <c r="O51" s="55">
        <f>SUM(O43:O46)</f>
        <v>13000</v>
      </c>
      <c r="P51" s="6"/>
      <c r="Q51" s="6"/>
      <c r="R51" s="55">
        <f>SUM(R43:R47)</f>
        <v>0</v>
      </c>
      <c r="S51" s="55">
        <f>SUM(S43:S47)</f>
        <v>10278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47746.460746460754</v>
      </c>
      <c r="O52" s="23"/>
      <c r="P52" s="12"/>
      <c r="Q52" s="12"/>
      <c r="R52" s="23">
        <f>((R51/P62)*O57)+((S51/P61)*O56)</f>
        <v>32791.71428571429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1AE55-0D4C-42CB-8425-88BD7CDF3CF9}">
  <sheetPr codeName="Sheet20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9356555-04C4-4300-A7E4-C391A3B08AE4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81088CDC-673E-4B52-80AB-9B91D714BB2D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512B7-00BC-46FB-BC1E-F38E294191D9}">
  <sheetPr codeName="Sheet21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CA3CCD8-5632-4FFF-8216-6BD493A56306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CBB37DBB-0E22-47F4-9F33-1182F33762F9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155D5-58E1-4845-853E-84800F99488A}">
  <sheetPr codeName="Sheet22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0992E04-1989-4AA1-908F-204D92A6E58F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A4CADF56-9DBB-485D-8A0F-D443C88F6361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0A719-D009-419E-A8C9-AA21F9DC0600}">
  <sheetPr codeName="Sheet23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DE41103-CB38-4A9C-8C1D-80CE117BB4CA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C0EC64C6-B059-41FA-8C53-5BFF884FD653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8EFCE-69AF-4264-AF96-BFC3C6232681}">
  <sheetPr codeName="Sheet24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CF17532-77E4-47BA-87E1-9309E38CEFB2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CF312253-3714-4A51-9646-27728284552A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DB0D5-DB71-4BDC-8126-B08AB3E78AEA}">
  <sheetPr codeName="Sheet25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1D10E44-775A-4F3A-AD4B-FDBEE3EC4660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221CA6F1-B28B-490B-9C05-6BB04D286EE5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BD7D9-2360-4943-A9E6-6B07BB92E46A}">
  <sheetPr codeName="Sheet26"/>
  <dimension ref="A1:AE66"/>
  <sheetViews>
    <sheetView zoomScaleNormal="100" workbookViewId="0">
      <selection activeCell="AA34" sqref="AA34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6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23">
        <f>SUM(AB40:AB44)</f>
        <v>0</v>
      </c>
      <c r="AA50" s="24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05C6A1C-0550-48A0-959C-177009659D6F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726EDAC1-712C-4C7A-AFF5-FD5A968F5E28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42110-DF98-4759-B915-6239F5335B45}">
  <sheetPr codeName="Sheet27"/>
  <dimension ref="A1:AE66"/>
  <sheetViews>
    <sheetView zoomScaleNormal="100" workbookViewId="0">
      <selection activeCell="AA34" sqref="AA34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6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23">
        <f>SUM(AB40:AB44)</f>
        <v>0</v>
      </c>
      <c r="AA50" s="24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88BE412-6D90-4112-BE71-F256C9634F6C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F9818C2C-8F11-49C3-9BA9-BBB3004D99E3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C5D74-1598-46D8-8839-2BBA62ADC7A8}">
  <sheetPr codeName="Sheet28"/>
  <dimension ref="A1:AE66"/>
  <sheetViews>
    <sheetView zoomScaleNormal="100" workbookViewId="0">
      <selection activeCell="AA34" sqref="AA34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6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23">
        <f>SUM(AB40:AB44)</f>
        <v>0</v>
      </c>
      <c r="AA50" s="24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312B66B-72DD-4555-8E86-E2B5822A1305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1B1FB22A-9487-4AC7-9AD8-50A4F33181F7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52915-231B-49DC-8DBD-9E56034C91FD}">
  <sheetPr codeName="Sheet29"/>
  <dimension ref="A1:AE66"/>
  <sheetViews>
    <sheetView zoomScaleNormal="100" workbookViewId="0">
      <selection activeCell="AA34" sqref="AA34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6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23">
        <f>SUM(AB40:AB44)</f>
        <v>0</v>
      </c>
      <c r="AA50" s="24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E0F9444-9CC7-4E6E-87C8-4AF4A59D2E66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C5E692BA-7B4D-4424-A571-1B23611C3736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164FE-C328-46FA-BCFE-71AF4C78E84E}">
  <sheetPr codeName="Sheet3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A5">
        <f>Z5*Y5</f>
        <v>0</v>
      </c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F6">
        <v>50556656</v>
      </c>
      <c r="G6" s="5"/>
      <c r="H6" s="9">
        <f>F6*E15/1000000</f>
        <v>1466.143024</v>
      </c>
      <c r="I6" s="5"/>
      <c r="J6" s="5"/>
      <c r="K6" s="5"/>
      <c r="L6" s="55"/>
      <c r="M6" s="55" t="s">
        <v>12</v>
      </c>
      <c r="N6" s="55"/>
      <c r="O6">
        <v>400000</v>
      </c>
      <c r="P6" s="55"/>
      <c r="Q6" s="55" t="s">
        <v>23</v>
      </c>
      <c r="R6" s="55"/>
      <c r="S6">
        <v>3500000</v>
      </c>
      <c r="T6" s="55"/>
      <c r="U6" s="58"/>
      <c r="V6" s="58" t="s">
        <v>24</v>
      </c>
      <c r="W6" s="58"/>
      <c r="X6" s="58"/>
      <c r="AA6">
        <f t="shared" ref="AA6:AA8" si="0">Z6*Y6</f>
        <v>0</v>
      </c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F7">
        <v>10000</v>
      </c>
      <c r="G7" s="5"/>
      <c r="H7" s="9">
        <f>F7*O56</f>
        <v>26800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Y7">
        <v>15</v>
      </c>
      <c r="Z7">
        <v>2.5</v>
      </c>
      <c r="AA7">
        <f t="shared" si="0"/>
        <v>37.5</v>
      </c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F8">
        <v>2000</v>
      </c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Y8">
        <v>75</v>
      </c>
      <c r="Z8">
        <v>1.5</v>
      </c>
      <c r="AA8">
        <f t="shared" si="0"/>
        <v>112.5</v>
      </c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F9">
        <v>800000</v>
      </c>
      <c r="G9" s="5"/>
      <c r="H9" s="9">
        <f>F9*E16/1000000</f>
        <v>23.2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F10">
        <v>800000</v>
      </c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57">
        <f>SUM(H6:H10)</f>
        <v>28289.343024000002</v>
      </c>
      <c r="G12" s="57"/>
      <c r="H12" s="13"/>
      <c r="I12" s="5"/>
      <c r="J12" s="5"/>
      <c r="K12" s="5"/>
      <c r="L12" s="32"/>
      <c r="M12" s="44" t="s">
        <v>7</v>
      </c>
      <c r="N12" s="45">
        <f>F12</f>
        <v>28289.343024000002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A12">
        <f>Z12*Y12</f>
        <v>0</v>
      </c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440132.52999999997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Y13">
        <v>54</v>
      </c>
      <c r="Z13">
        <v>0.5</v>
      </c>
      <c r="AA13">
        <f t="shared" ref="AA13:AA14" si="1">Z13*Y13</f>
        <v>27</v>
      </c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76636.222651222663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Y14">
        <v>1000</v>
      </c>
      <c r="Z14">
        <v>2.5000000000000001E-3</v>
      </c>
      <c r="AA14">
        <f t="shared" si="1"/>
        <v>2.5</v>
      </c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2914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179.5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548151.59567522269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179.5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>
        <f>P18/O6</f>
        <v>1.3703789891880567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>
        <f>P18/S6</f>
        <v>0.15661474162149219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Y40">
        <v>232</v>
      </c>
      <c r="Z40" s="10">
        <v>2</v>
      </c>
      <c r="AA40" s="15"/>
      <c r="AB40" s="15">
        <f>Y40*Z40</f>
        <v>464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E41">
        <v>2333</v>
      </c>
      <c r="H41" s="27"/>
      <c r="I41" s="53">
        <f>E41*C41+F41*C41+G41*C41</f>
        <v>7479.598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Y41">
        <v>1000</v>
      </c>
      <c r="Z41" s="10">
        <v>2</v>
      </c>
      <c r="AA41" s="15"/>
      <c r="AB41" s="15">
        <f t="shared" ref="AB41:AB44" si="2">Y41*Z41</f>
        <v>2000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E42">
        <v>44478</v>
      </c>
      <c r="F42">
        <v>6565</v>
      </c>
      <c r="G42">
        <v>87895</v>
      </c>
      <c r="H42" s="27"/>
      <c r="I42" s="53">
        <f t="shared" ref="I42:I47" si="3">E42*C42+F42*C42+G42*C42</f>
        <v>432652.93199999997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Y42">
        <v>1000</v>
      </c>
      <c r="Z42" s="10">
        <v>0.3</v>
      </c>
      <c r="AA42" s="15"/>
      <c r="AB42" s="15">
        <f t="shared" si="2"/>
        <v>300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3"/>
        <v>0</v>
      </c>
      <c r="J43" s="27"/>
      <c r="K43" s="27"/>
      <c r="L43" s="6"/>
      <c r="M43" s="6" t="s">
        <v>69</v>
      </c>
      <c r="N43">
        <v>2000</v>
      </c>
      <c r="O43">
        <v>2000</v>
      </c>
      <c r="P43" s="6"/>
      <c r="Q43" s="6" t="s">
        <v>70</v>
      </c>
      <c r="S43">
        <v>3400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2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3"/>
        <v>0</v>
      </c>
      <c r="J44" s="27"/>
      <c r="K44" s="27"/>
      <c r="L44" s="6"/>
      <c r="M44" s="6" t="s">
        <v>73</v>
      </c>
      <c r="O44">
        <v>4000</v>
      </c>
      <c r="P44" s="6"/>
      <c r="Q44" s="6" t="s">
        <v>74</v>
      </c>
      <c r="S44">
        <v>4000</v>
      </c>
      <c r="T44" s="6"/>
      <c r="U44" s="15"/>
      <c r="V44" s="15" t="s">
        <v>75</v>
      </c>
      <c r="W44" s="15"/>
      <c r="X44" s="15"/>
      <c r="Y44">
        <v>150</v>
      </c>
      <c r="Z44" s="10">
        <v>1</v>
      </c>
      <c r="AA44" s="15"/>
      <c r="AB44" s="15">
        <f t="shared" si="2"/>
        <v>150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3"/>
        <v>0</v>
      </c>
      <c r="J45" s="27"/>
      <c r="K45" s="27"/>
      <c r="L45" s="6"/>
      <c r="M45" s="6" t="s">
        <v>77</v>
      </c>
      <c r="O45">
        <v>5000</v>
      </c>
      <c r="P45" s="6"/>
      <c r="Q45" s="6" t="s">
        <v>78</v>
      </c>
      <c r="S45">
        <v>555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3"/>
        <v>0</v>
      </c>
      <c r="J46" s="27"/>
      <c r="K46" s="27"/>
      <c r="L46" s="6"/>
      <c r="M46" s="6" t="s">
        <v>80</v>
      </c>
      <c r="O46">
        <v>2000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3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S47">
        <v>1100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440132.52999999997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2914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2000</v>
      </c>
      <c r="O51" s="55">
        <f>SUM(O43:O46)</f>
        <v>13000</v>
      </c>
      <c r="P51" s="6"/>
      <c r="Q51" s="6"/>
      <c r="R51" s="55">
        <f>SUM(R43:R47)</f>
        <v>0</v>
      </c>
      <c r="S51" s="55">
        <f>SUM(S43:S47)</f>
        <v>9055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47746.460746460754</v>
      </c>
      <c r="O52" s="23"/>
      <c r="P52" s="12"/>
      <c r="Q52" s="12"/>
      <c r="R52" s="23">
        <f>((R51/P62)*O57)+((S51/P61)*O56)</f>
        <v>28889.761904761905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B1320DC-11CB-422D-A173-77D36B965CB4}">
            <xm:f>Summary!$D$3&lt;=0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58BD96BD-F574-4E42-819E-D2A0CD0989ED}">
            <xm:f>Summary!$E$3&lt;=0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96314-FED1-4F79-818D-7A8C9940704D}">
  <sheetPr codeName="Sheet30"/>
  <dimension ref="A1:AE66"/>
  <sheetViews>
    <sheetView zoomScaleNormal="100" workbookViewId="0">
      <selection activeCell="AA34" sqref="AA34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6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23">
        <f>SUM(AB40:AB44)</f>
        <v>0</v>
      </c>
      <c r="AA50" s="24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C6789C9-71E4-4F6E-804D-95138A18866E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447061A2-D5E5-40F3-B327-35C37DD062C5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90EAE-DCB0-40EE-A4D8-24B2DF044DB2}">
  <sheetPr codeName="Sheet4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A5">
        <f>Z5*Y5</f>
        <v>0</v>
      </c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F6">
        <v>50556656</v>
      </c>
      <c r="G6" s="5"/>
      <c r="H6" s="9">
        <f>F6*E15/1000000</f>
        <v>1466.143024</v>
      </c>
      <c r="I6" s="5"/>
      <c r="J6" s="5"/>
      <c r="K6" s="5"/>
      <c r="L6" s="55"/>
      <c r="M6" s="55" t="s">
        <v>12</v>
      </c>
      <c r="N6" s="55"/>
      <c r="O6">
        <v>400000</v>
      </c>
      <c r="P6" s="55"/>
      <c r="Q6" s="55" t="s">
        <v>23</v>
      </c>
      <c r="R6" s="55"/>
      <c r="S6">
        <v>4500000</v>
      </c>
      <c r="T6" s="55"/>
      <c r="U6" s="58"/>
      <c r="V6" s="58" t="s">
        <v>24</v>
      </c>
      <c r="W6" s="58"/>
      <c r="X6" s="58"/>
      <c r="AA6">
        <f t="shared" ref="AA6:AA8" si="0">Z6*Y6</f>
        <v>0</v>
      </c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F7">
        <v>10000</v>
      </c>
      <c r="G7" s="5"/>
      <c r="H7" s="9">
        <f>F7*O56</f>
        <v>26800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Y7">
        <v>15</v>
      </c>
      <c r="Z7">
        <v>2.5</v>
      </c>
      <c r="AA7">
        <f t="shared" si="0"/>
        <v>37.5</v>
      </c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F8">
        <v>2000</v>
      </c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Y8">
        <v>75</v>
      </c>
      <c r="Z8">
        <v>1.5</v>
      </c>
      <c r="AA8">
        <f t="shared" si="0"/>
        <v>112.5</v>
      </c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F9">
        <v>800000</v>
      </c>
      <c r="G9" s="5"/>
      <c r="H9" s="9">
        <f>F9*E16/1000000</f>
        <v>23.2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F10">
        <v>800000</v>
      </c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57">
        <f>SUM(H6:H10)</f>
        <v>28289.343024000002</v>
      </c>
      <c r="G12" s="57"/>
      <c r="H12" s="13"/>
      <c r="I12" s="5"/>
      <c r="J12" s="5"/>
      <c r="K12" s="5"/>
      <c r="L12" s="32"/>
      <c r="M12" s="44" t="s">
        <v>7</v>
      </c>
      <c r="N12" s="45">
        <f>F12</f>
        <v>28289.343024000002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A12">
        <f>Z12*Y12</f>
        <v>0</v>
      </c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496377.598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Y13">
        <v>54</v>
      </c>
      <c r="Z13">
        <v>0.5</v>
      </c>
      <c r="AA13">
        <f t="shared" ref="AA13:AA14" si="1">Z13*Y13</f>
        <v>27</v>
      </c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73126.698841698846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Y14">
        <v>1000</v>
      </c>
      <c r="Z14">
        <v>2.5000000000000001E-3</v>
      </c>
      <c r="AA14">
        <f t="shared" si="1"/>
        <v>2.5</v>
      </c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814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179.5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598787.13986569887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179.5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>
        <f>P18/O6</f>
        <v>1.4969678496642471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>
        <f>P18/S6</f>
        <v>0.1330638088590442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Y40">
        <v>232</v>
      </c>
      <c r="Z40" s="10">
        <v>2</v>
      </c>
      <c r="AA40" s="15"/>
      <c r="AB40" s="15">
        <f>Y40*Z40</f>
        <v>464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E41">
        <v>2333</v>
      </c>
      <c r="H41" s="27"/>
      <c r="I41" s="53">
        <f>E41*C41+F41*C41+G41*C41</f>
        <v>7479.598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2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E42">
        <v>50000</v>
      </c>
      <c r="F42">
        <v>7000</v>
      </c>
      <c r="G42">
        <v>100000</v>
      </c>
      <c r="H42" s="27"/>
      <c r="I42" s="53">
        <f t="shared" ref="I42:I47" si="3">E42*C42+F42*C42+G42*C42</f>
        <v>488898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Y42">
        <v>200</v>
      </c>
      <c r="Z42" s="10">
        <v>1</v>
      </c>
      <c r="AA42" s="15"/>
      <c r="AB42" s="15">
        <f t="shared" si="2"/>
        <v>200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3"/>
        <v>0</v>
      </c>
      <c r="J43" s="27"/>
      <c r="K43" s="27"/>
      <c r="L43" s="6"/>
      <c r="M43" s="6" t="s">
        <v>69</v>
      </c>
      <c r="N43">
        <v>2000</v>
      </c>
      <c r="O43">
        <v>2000</v>
      </c>
      <c r="P43" s="6"/>
      <c r="Q43" s="6" t="s">
        <v>70</v>
      </c>
      <c r="S43">
        <v>3400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2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3"/>
        <v>0</v>
      </c>
      <c r="J44" s="27"/>
      <c r="K44" s="27"/>
      <c r="L44" s="6"/>
      <c r="M44" s="6" t="s">
        <v>73</v>
      </c>
      <c r="O44">
        <v>4000</v>
      </c>
      <c r="P44" s="6"/>
      <c r="Q44" s="6" t="s">
        <v>74</v>
      </c>
      <c r="S44">
        <v>4000</v>
      </c>
      <c r="T44" s="6"/>
      <c r="U44" s="15"/>
      <c r="V44" s="15" t="s">
        <v>75</v>
      </c>
      <c r="W44" s="15"/>
      <c r="X44" s="15"/>
      <c r="Y44">
        <v>150</v>
      </c>
      <c r="Z44" s="10">
        <v>1</v>
      </c>
      <c r="AA44" s="15"/>
      <c r="AB44" s="15">
        <f t="shared" si="2"/>
        <v>150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3"/>
        <v>0</v>
      </c>
      <c r="J45" s="27"/>
      <c r="K45" s="27"/>
      <c r="L45" s="6"/>
      <c r="M45" s="6" t="s">
        <v>77</v>
      </c>
      <c r="O45">
        <v>5000</v>
      </c>
      <c r="P45" s="6"/>
      <c r="Q45" s="6" t="s">
        <v>78</v>
      </c>
      <c r="S45">
        <v>555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3"/>
        <v>0</v>
      </c>
      <c r="J46" s="27"/>
      <c r="K46" s="27"/>
      <c r="L46" s="6"/>
      <c r="M46" s="6" t="s">
        <v>80</v>
      </c>
      <c r="O46">
        <v>2000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3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S47">
        <v>0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496377.598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814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2000</v>
      </c>
      <c r="O51" s="55">
        <f>SUM(O43:O46)</f>
        <v>13000</v>
      </c>
      <c r="P51" s="6"/>
      <c r="Q51" s="6"/>
      <c r="R51" s="55">
        <f>SUM(R43:R47)</f>
        <v>0</v>
      </c>
      <c r="S51" s="55">
        <f>SUM(S43:S47)</f>
        <v>7955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47746.460746460754</v>
      </c>
      <c r="O52" s="23"/>
      <c r="P52" s="12"/>
      <c r="Q52" s="12"/>
      <c r="R52" s="23">
        <f>((R51/P62)*O57)+((S51/P61)*O56)</f>
        <v>25380.238095238095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4DAF2A1-A63C-47BF-B225-51A52F984037}">
            <xm:f>Summary!$D$4&lt;=0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CC450FCC-A286-4257-96C4-04641D0EE360}">
            <xm:f>Summary!$E$4&lt;=0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11517-DDF3-4566-9919-C73C5F8DBB63}">
  <sheetPr codeName="Sheet5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A5">
        <f>Z5*Y5</f>
        <v>0</v>
      </c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F6">
        <v>50556656</v>
      </c>
      <c r="G6" s="5"/>
      <c r="H6" s="9">
        <f>F6*E15/1000000</f>
        <v>1466.143024</v>
      </c>
      <c r="I6" s="5"/>
      <c r="J6" s="5"/>
      <c r="K6" s="5"/>
      <c r="L6" s="55"/>
      <c r="M6" s="55" t="s">
        <v>12</v>
      </c>
      <c r="N6" s="55"/>
      <c r="O6">
        <v>400000</v>
      </c>
      <c r="P6" s="55"/>
      <c r="Q6" s="55" t="s">
        <v>23</v>
      </c>
      <c r="R6" s="55"/>
      <c r="S6">
        <v>5050000</v>
      </c>
      <c r="T6" s="55"/>
      <c r="U6" s="58"/>
      <c r="V6" s="58" t="s">
        <v>24</v>
      </c>
      <c r="W6" s="58"/>
      <c r="X6" s="58"/>
      <c r="AA6">
        <f t="shared" ref="AA6:AA8" si="0">Z6*Y6</f>
        <v>0</v>
      </c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F7">
        <v>10000</v>
      </c>
      <c r="G7" s="5"/>
      <c r="H7" s="9">
        <f>F7*O56</f>
        <v>26800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Y7">
        <v>15</v>
      </c>
      <c r="Z7">
        <v>2.5</v>
      </c>
      <c r="AA7">
        <f t="shared" si="0"/>
        <v>37.5</v>
      </c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F8">
        <v>2000</v>
      </c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Y8">
        <v>75</v>
      </c>
      <c r="Z8">
        <v>1.5</v>
      </c>
      <c r="AA8">
        <f t="shared" si="0"/>
        <v>112.5</v>
      </c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F9">
        <v>800000</v>
      </c>
      <c r="G9" s="5"/>
      <c r="H9" s="9">
        <f>F9*E16/1000000</f>
        <v>23.2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F10">
        <v>800000</v>
      </c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28289.343024000002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28289.343024000002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A12">
        <f>Z12*Y12</f>
        <v>0</v>
      </c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505719.598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Y13">
        <v>54</v>
      </c>
      <c r="Z13">
        <v>0.5</v>
      </c>
      <c r="AA13">
        <f t="shared" ref="AA13:AA14" si="1">Z13*Y13</f>
        <v>27</v>
      </c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73126.698841698846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Y14">
        <v>1000</v>
      </c>
      <c r="Z14">
        <v>2.5000000000000001E-3</v>
      </c>
      <c r="AA14">
        <f t="shared" si="1"/>
        <v>2.5</v>
      </c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814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179.5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608129.13986569887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179.5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>
        <f>P18/O6</f>
        <v>1.5203228496642471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>
        <f>P18/S6</f>
        <v>0.12042161185459384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Y40">
        <v>232</v>
      </c>
      <c r="Z40" s="10">
        <v>2</v>
      </c>
      <c r="AA40" s="15"/>
      <c r="AB40" s="15">
        <f>Y40*Z40</f>
        <v>464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E41">
        <v>2333</v>
      </c>
      <c r="H41" s="27"/>
      <c r="I41" s="53">
        <f>E41*C41+F41*C41+G41*C41</f>
        <v>7479.598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2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E42">
        <v>51000</v>
      </c>
      <c r="F42">
        <v>9000</v>
      </c>
      <c r="G42">
        <v>100000</v>
      </c>
      <c r="H42" s="27"/>
      <c r="I42" s="53">
        <f t="shared" ref="I42:I47" si="3">E42*C42+F42*C42+G42*C42</f>
        <v>498240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Y42">
        <v>200</v>
      </c>
      <c r="Z42" s="10">
        <v>1</v>
      </c>
      <c r="AA42" s="15"/>
      <c r="AB42" s="15">
        <f t="shared" si="2"/>
        <v>200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3"/>
        <v>0</v>
      </c>
      <c r="J43" s="27"/>
      <c r="K43" s="27"/>
      <c r="L43" s="6"/>
      <c r="M43" s="6" t="s">
        <v>69</v>
      </c>
      <c r="N43">
        <v>2000</v>
      </c>
      <c r="O43">
        <v>2000</v>
      </c>
      <c r="P43" s="6"/>
      <c r="Q43" s="6" t="s">
        <v>70</v>
      </c>
      <c r="S43">
        <v>3400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2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3"/>
        <v>0</v>
      </c>
      <c r="J44" s="27"/>
      <c r="K44" s="27"/>
      <c r="L44" s="6"/>
      <c r="M44" s="6" t="s">
        <v>73</v>
      </c>
      <c r="O44">
        <v>4000</v>
      </c>
      <c r="P44" s="6"/>
      <c r="Q44" s="6" t="s">
        <v>74</v>
      </c>
      <c r="S44">
        <v>4000</v>
      </c>
      <c r="T44" s="6"/>
      <c r="U44" s="15"/>
      <c r="V44" s="15" t="s">
        <v>75</v>
      </c>
      <c r="W44" s="15"/>
      <c r="X44" s="15"/>
      <c r="Y44">
        <v>150</v>
      </c>
      <c r="Z44" s="10">
        <v>1</v>
      </c>
      <c r="AA44" s="15"/>
      <c r="AB44" s="15">
        <f t="shared" si="2"/>
        <v>150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3"/>
        <v>0</v>
      </c>
      <c r="J45" s="27"/>
      <c r="K45" s="27"/>
      <c r="L45" s="6"/>
      <c r="M45" s="6" t="s">
        <v>77</v>
      </c>
      <c r="O45">
        <v>5000</v>
      </c>
      <c r="P45" s="6"/>
      <c r="Q45" s="6" t="s">
        <v>78</v>
      </c>
      <c r="S45">
        <v>555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3"/>
        <v>0</v>
      </c>
      <c r="J46" s="27"/>
      <c r="K46" s="27"/>
      <c r="L46" s="6"/>
      <c r="M46" s="6" t="s">
        <v>80</v>
      </c>
      <c r="O46">
        <v>2000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3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S47">
        <v>0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505719.598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814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2000</v>
      </c>
      <c r="O51" s="55">
        <f>SUM(O43:O46)</f>
        <v>13000</v>
      </c>
      <c r="P51" s="6"/>
      <c r="Q51" s="6"/>
      <c r="R51" s="55">
        <f>SUM(R43:R47)</f>
        <v>0</v>
      </c>
      <c r="S51" s="55">
        <f>SUM(S43:S47)</f>
        <v>7955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47746.460746460754</v>
      </c>
      <c r="O52" s="23"/>
      <c r="P52" s="12"/>
      <c r="Q52" s="12"/>
      <c r="R52" s="23">
        <f>((R51/P62)*O57)+((S51/P61)*O56)</f>
        <v>25380.238095238095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606BFAB-34AB-4052-BB3F-B2665E114E43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42024722-47AD-4265-9D84-E2B7E05AB9FB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38C1D-0122-4335-BCE9-65BE3419EE80}">
  <sheetPr codeName="Sheet6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69428E1-C767-4899-B19F-67329D3A2180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7CE7D290-3BE8-48CA-9DFA-14D199D76496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B7188-539A-4FA9-BA6D-297D4D8E4B34}">
  <sheetPr codeName="Sheet7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DAED7C6-D010-48BB-BB39-A9C23913F2AB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7A1C424F-A002-43A6-97C2-AC55996BBCB9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8E48E-8981-427A-BBAE-34BC062EF06C}">
  <sheetPr codeName="Sheet8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A7CF365-D950-435B-9055-75690F225DB3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41FCA6E5-5C57-4E83-A0B6-265AB5A8889E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E79D-F1BF-4782-AA61-60A6B7C47C20}">
  <sheetPr codeName="Sheet9"/>
  <dimension ref="A1:AE66"/>
  <sheetViews>
    <sheetView zoomScaleNormal="100" workbookViewId="0">
      <selection activeCell="N52" sqref="N52"/>
    </sheetView>
  </sheetViews>
  <sheetFormatPr defaultColWidth="8.875" defaultRowHeight="14.1"/>
  <cols>
    <col min="2" max="2" width="14" customWidth="1"/>
    <col min="6" max="6" width="12" customWidth="1"/>
    <col min="7" max="7" width="11.375" customWidth="1"/>
    <col min="13" max="13" width="20.5" customWidth="1"/>
    <col min="14" max="14" width="12" customWidth="1"/>
    <col min="15" max="15" width="11.5" customWidth="1"/>
    <col min="17" max="17" width="15.625" customWidth="1"/>
    <col min="18" max="18" width="13" customWidth="1"/>
    <col min="19" max="19" width="12.5" customWidth="1"/>
    <col min="25" max="25" width="11.625" customWidth="1"/>
    <col min="26" max="26" width="11.875" customWidth="1"/>
  </cols>
  <sheetData>
    <row r="1" spans="1:3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56"/>
      <c r="M1" s="55"/>
      <c r="N1" s="56"/>
      <c r="O1" s="56"/>
      <c r="P1" s="56"/>
      <c r="Q1" s="56"/>
      <c r="R1" s="56"/>
      <c r="S1" s="56"/>
      <c r="T1" s="56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1">
      <c r="A2" s="4"/>
      <c r="B2" s="5"/>
      <c r="C2" s="14" t="s">
        <v>14</v>
      </c>
      <c r="D2" s="5"/>
      <c r="E2" s="5"/>
      <c r="F2" s="5"/>
      <c r="G2" s="5"/>
      <c r="H2" s="5"/>
      <c r="I2" s="5"/>
      <c r="J2" s="5"/>
      <c r="K2" s="5"/>
      <c r="L2" s="55"/>
      <c r="M2" s="55"/>
      <c r="N2" s="68" t="s">
        <v>15</v>
      </c>
      <c r="O2" s="55"/>
      <c r="P2" s="55"/>
      <c r="Q2" s="55"/>
      <c r="R2" s="55"/>
      <c r="S2" s="55"/>
      <c r="T2" s="55"/>
      <c r="U2" s="58"/>
      <c r="V2" s="58"/>
      <c r="W2" s="69" t="s">
        <v>16</v>
      </c>
      <c r="X2" s="58"/>
      <c r="Y2" s="58"/>
      <c r="Z2" s="58"/>
      <c r="AA2" s="58"/>
      <c r="AB2" s="58"/>
      <c r="AC2" s="58"/>
      <c r="AD2" s="58"/>
      <c r="AE2" s="58"/>
    </row>
    <row r="3" spans="1:3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5"/>
      <c r="M3" s="55"/>
      <c r="N3" s="55"/>
      <c r="O3" s="55"/>
      <c r="P3" s="55"/>
      <c r="Q3" s="55"/>
      <c r="R3" s="55"/>
      <c r="S3" s="55"/>
      <c r="T3" s="55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</row>
    <row r="4" spans="1:3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5"/>
      <c r="M4" s="55"/>
      <c r="N4" s="55"/>
      <c r="O4" s="55"/>
      <c r="P4" s="55"/>
      <c r="Q4" s="55"/>
      <c r="R4" s="55"/>
      <c r="S4" s="55"/>
      <c r="T4" s="55"/>
      <c r="U4" s="58"/>
      <c r="V4" s="58"/>
      <c r="W4" s="58"/>
      <c r="X4" s="58"/>
      <c r="Y4" s="58" t="s">
        <v>17</v>
      </c>
      <c r="Z4" s="58" t="s">
        <v>18</v>
      </c>
      <c r="AA4" s="58" t="s">
        <v>19</v>
      </c>
      <c r="AB4" s="58"/>
      <c r="AC4" s="58"/>
      <c r="AD4" s="58"/>
      <c r="AE4" s="58"/>
    </row>
    <row r="5" spans="1:31">
      <c r="A5" s="4"/>
      <c r="B5" s="5"/>
      <c r="C5" s="5"/>
      <c r="D5" s="5"/>
      <c r="E5" s="5"/>
      <c r="F5" s="5"/>
      <c r="G5" s="5"/>
      <c r="H5" s="5" t="s">
        <v>20</v>
      </c>
      <c r="I5" s="5"/>
      <c r="J5" s="5"/>
      <c r="K5" s="5"/>
      <c r="L5" s="55"/>
      <c r="M5" s="55"/>
      <c r="N5" s="55"/>
      <c r="O5" s="55"/>
      <c r="P5" s="55"/>
      <c r="Q5" s="55"/>
      <c r="R5" s="55"/>
      <c r="S5" s="55"/>
      <c r="T5" s="55"/>
      <c r="U5" s="58"/>
      <c r="V5" s="58" t="s">
        <v>21</v>
      </c>
      <c r="W5" s="58"/>
      <c r="X5" s="58"/>
      <c r="AB5" s="58"/>
      <c r="AC5" s="58"/>
      <c r="AD5" s="58"/>
      <c r="AE5" s="58"/>
    </row>
    <row r="6" spans="1:31">
      <c r="A6" s="4"/>
      <c r="B6" s="5" t="s">
        <v>22</v>
      </c>
      <c r="C6" s="5"/>
      <c r="D6" s="5"/>
      <c r="E6" s="5"/>
      <c r="G6" s="5"/>
      <c r="H6" s="9">
        <f>F6*E15/1000000</f>
        <v>0</v>
      </c>
      <c r="I6" s="5"/>
      <c r="J6" s="5"/>
      <c r="K6" s="5"/>
      <c r="L6" s="55"/>
      <c r="M6" s="55" t="s">
        <v>12</v>
      </c>
      <c r="N6" s="55"/>
      <c r="P6" s="55"/>
      <c r="Q6" s="55" t="s">
        <v>23</v>
      </c>
      <c r="R6" s="55"/>
      <c r="T6" s="55"/>
      <c r="U6" s="58"/>
      <c r="V6" s="58" t="s">
        <v>24</v>
      </c>
      <c r="W6" s="58"/>
      <c r="X6" s="58"/>
      <c r="AB6" s="58"/>
      <c r="AC6" s="58"/>
      <c r="AD6" s="58"/>
      <c r="AE6" s="58"/>
    </row>
    <row r="7" spans="1:31">
      <c r="A7" s="4"/>
      <c r="B7" s="5" t="s">
        <v>25</v>
      </c>
      <c r="C7" s="5"/>
      <c r="D7" s="5"/>
      <c r="E7" s="5"/>
      <c r="G7" s="5"/>
      <c r="H7" s="9">
        <f>F7*O56</f>
        <v>0</v>
      </c>
      <c r="I7" s="5"/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8"/>
      <c r="V7" s="58" t="s">
        <v>26</v>
      </c>
      <c r="W7" s="58"/>
      <c r="X7" s="58"/>
      <c r="AB7" s="58"/>
      <c r="AC7" s="58"/>
      <c r="AD7" s="58"/>
      <c r="AE7" s="58"/>
    </row>
    <row r="8" spans="1:31">
      <c r="A8" s="4"/>
      <c r="B8" s="5" t="s">
        <v>27</v>
      </c>
      <c r="C8" s="5"/>
      <c r="D8" s="5"/>
      <c r="E8" s="5"/>
      <c r="G8" s="5"/>
      <c r="H8" s="9">
        <f>F8*E18</f>
        <v>0</v>
      </c>
      <c r="I8" s="5"/>
      <c r="J8" s="5"/>
      <c r="K8" s="5"/>
      <c r="L8" s="55"/>
      <c r="M8" s="55"/>
      <c r="N8" s="55"/>
      <c r="O8" s="55"/>
      <c r="P8" s="55"/>
      <c r="Q8" s="55"/>
      <c r="R8" s="55"/>
      <c r="S8" s="55"/>
      <c r="T8" s="55"/>
      <c r="U8" s="58"/>
      <c r="V8" s="58" t="s">
        <v>28</v>
      </c>
      <c r="W8" s="58"/>
      <c r="X8" s="58"/>
      <c r="AB8" s="58"/>
      <c r="AC8" s="58"/>
      <c r="AD8" s="58"/>
      <c r="AE8" s="58"/>
    </row>
    <row r="9" spans="1:31" ht="15" thickBot="1">
      <c r="A9" s="4"/>
      <c r="B9" s="5" t="s">
        <v>29</v>
      </c>
      <c r="C9" s="5"/>
      <c r="D9" s="5"/>
      <c r="E9" s="5"/>
      <c r="G9" s="5"/>
      <c r="H9" s="9">
        <f>F9*E16/1000000</f>
        <v>0</v>
      </c>
      <c r="I9" s="5"/>
      <c r="J9" s="5"/>
      <c r="K9" s="5"/>
      <c r="L9" s="55"/>
      <c r="M9" s="55"/>
      <c r="N9" s="55"/>
      <c r="O9" s="55"/>
      <c r="P9" s="55"/>
      <c r="Q9" s="55"/>
      <c r="R9" s="55"/>
      <c r="S9" s="55"/>
      <c r="T9" s="55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</row>
    <row r="10" spans="1:31">
      <c r="A10" s="4"/>
      <c r="B10" s="5" t="s">
        <v>30</v>
      </c>
      <c r="C10" s="5"/>
      <c r="D10" s="5"/>
      <c r="E10" s="5"/>
      <c r="G10" s="5"/>
      <c r="H10" s="5">
        <f>F10*E17</f>
        <v>0</v>
      </c>
      <c r="I10" s="5"/>
      <c r="J10" s="5"/>
      <c r="K10" s="5"/>
      <c r="L10" s="38"/>
      <c r="M10" s="39"/>
      <c r="N10" s="39"/>
      <c r="O10" s="39"/>
      <c r="P10" s="39"/>
      <c r="Q10" s="39"/>
      <c r="R10" s="39"/>
      <c r="S10" s="39"/>
      <c r="T10" s="40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</row>
    <row r="11" spans="1:3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32"/>
      <c r="M11" s="33"/>
      <c r="N11" s="33"/>
      <c r="O11" s="33"/>
      <c r="P11" s="33"/>
      <c r="Q11" s="33"/>
      <c r="R11" s="33"/>
      <c r="S11" s="33"/>
      <c r="T11" s="34"/>
      <c r="U11" s="58"/>
      <c r="V11" s="58"/>
      <c r="W11" s="58"/>
      <c r="X11" s="58"/>
      <c r="Y11" s="58" t="s">
        <v>31</v>
      </c>
      <c r="Z11" s="58" t="s">
        <v>32</v>
      </c>
      <c r="AA11" s="58" t="s">
        <v>19</v>
      </c>
      <c r="AB11" s="58"/>
      <c r="AC11" s="58"/>
      <c r="AD11" s="58"/>
      <c r="AE11" s="58"/>
    </row>
    <row r="12" spans="1:31">
      <c r="A12" s="4"/>
      <c r="B12" s="7" t="s">
        <v>33</v>
      </c>
      <c r="C12" s="8"/>
      <c r="D12" s="8"/>
      <c r="E12" s="8"/>
      <c r="F12" s="23">
        <f>SUM(H6:H10)</f>
        <v>0</v>
      </c>
      <c r="G12" s="23"/>
      <c r="H12" s="24"/>
      <c r="I12" s="5"/>
      <c r="J12" s="5"/>
      <c r="K12" s="5"/>
      <c r="L12" s="32"/>
      <c r="M12" s="44" t="s">
        <v>7</v>
      </c>
      <c r="N12" s="45">
        <f>F12</f>
        <v>0</v>
      </c>
      <c r="O12" s="46" t="s">
        <v>34</v>
      </c>
      <c r="P12" s="33"/>
      <c r="Q12" s="33"/>
      <c r="R12" s="33"/>
      <c r="S12" s="33"/>
      <c r="T12" s="34"/>
      <c r="U12" s="58"/>
      <c r="V12" s="58" t="s">
        <v>35</v>
      </c>
      <c r="W12" s="58"/>
      <c r="X12" s="58"/>
      <c r="AB12" s="58"/>
      <c r="AC12" s="58"/>
      <c r="AD12" s="58"/>
      <c r="AE12" s="58"/>
    </row>
    <row r="13" spans="1:3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32"/>
      <c r="M13" s="47" t="s">
        <v>8</v>
      </c>
      <c r="N13" s="48">
        <f>I48</f>
        <v>0</v>
      </c>
      <c r="O13" s="49" t="s">
        <v>34</v>
      </c>
      <c r="P13" s="33"/>
      <c r="Q13" s="33"/>
      <c r="R13" s="33"/>
      <c r="S13" s="33"/>
      <c r="T13" s="34"/>
      <c r="U13" s="58"/>
      <c r="V13" s="58" t="s">
        <v>36</v>
      </c>
      <c r="W13" s="58"/>
      <c r="X13" s="58"/>
      <c r="AB13" s="58"/>
      <c r="AC13" s="58"/>
      <c r="AD13" s="58"/>
      <c r="AE13" s="58"/>
    </row>
    <row r="14" spans="1:3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32"/>
      <c r="M14" s="47" t="s">
        <v>9</v>
      </c>
      <c r="N14" s="48">
        <f>N52+R52</f>
        <v>0</v>
      </c>
      <c r="O14" s="49" t="s">
        <v>34</v>
      </c>
      <c r="P14" s="33"/>
      <c r="Q14" s="33"/>
      <c r="R14" s="33"/>
      <c r="S14" s="33"/>
      <c r="T14" s="34"/>
      <c r="U14" s="58"/>
      <c r="V14" s="58" t="s">
        <v>37</v>
      </c>
      <c r="W14" s="58"/>
      <c r="X14" s="58"/>
      <c r="AB14" s="58"/>
      <c r="AC14" s="58"/>
      <c r="AD14" s="58"/>
      <c r="AE14" s="58"/>
    </row>
    <row r="15" spans="1:31">
      <c r="A15" s="4"/>
      <c r="B15" s="5" t="s">
        <v>38</v>
      </c>
      <c r="C15" s="5"/>
      <c r="D15" s="5"/>
      <c r="E15">
        <v>29</v>
      </c>
      <c r="F15" s="5" t="s">
        <v>39</v>
      </c>
      <c r="G15" s="5"/>
      <c r="H15" s="5"/>
      <c r="I15" s="5"/>
      <c r="J15" s="5"/>
      <c r="K15" s="5"/>
      <c r="L15" s="32"/>
      <c r="M15" s="47" t="s">
        <v>10</v>
      </c>
      <c r="N15" s="48">
        <f>Z50</f>
        <v>0</v>
      </c>
      <c r="O15" s="49" t="s">
        <v>34</v>
      </c>
      <c r="P15" s="33"/>
      <c r="Q15" s="33"/>
      <c r="R15" s="33"/>
      <c r="S15" s="33"/>
      <c r="T15" s="34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</row>
    <row r="16" spans="1:31">
      <c r="A16" s="4"/>
      <c r="B16" s="5" t="s">
        <v>40</v>
      </c>
      <c r="C16" s="5"/>
      <c r="D16" s="5"/>
      <c r="E16">
        <v>29</v>
      </c>
      <c r="F16" s="5" t="s">
        <v>39</v>
      </c>
      <c r="G16" s="5"/>
      <c r="H16" s="5"/>
      <c r="I16" s="5"/>
      <c r="J16" s="5"/>
      <c r="K16" s="5"/>
      <c r="L16" s="32"/>
      <c r="M16" s="50" t="s">
        <v>11</v>
      </c>
      <c r="N16" s="51">
        <f>AA19</f>
        <v>0</v>
      </c>
      <c r="O16" s="52" t="s">
        <v>34</v>
      </c>
      <c r="P16" s="33"/>
      <c r="Q16" s="33"/>
      <c r="R16" s="33"/>
      <c r="S16" s="33"/>
      <c r="T16" s="34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</row>
    <row r="17" spans="1:31">
      <c r="A17" s="4"/>
      <c r="B17" s="5" t="s">
        <v>41</v>
      </c>
      <c r="C17" s="5"/>
      <c r="D17" s="5"/>
      <c r="E17">
        <v>0</v>
      </c>
      <c r="F17" s="5" t="s">
        <v>39</v>
      </c>
      <c r="G17" s="5"/>
      <c r="H17" s="5"/>
      <c r="I17" s="5"/>
      <c r="J17" s="5"/>
      <c r="K17" s="5"/>
      <c r="L17" s="32"/>
      <c r="M17" s="33"/>
      <c r="N17" s="33"/>
      <c r="O17" s="33"/>
      <c r="P17" s="33"/>
      <c r="Q17" s="33"/>
      <c r="R17" s="33"/>
      <c r="S17" s="33"/>
      <c r="T17" s="34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</row>
    <row r="18" spans="1:31">
      <c r="A18" s="4"/>
      <c r="B18" s="5" t="s">
        <v>42</v>
      </c>
      <c r="C18" s="5"/>
      <c r="D18" s="5"/>
      <c r="E18">
        <v>0</v>
      </c>
      <c r="F18" s="5" t="s">
        <v>39</v>
      </c>
      <c r="G18" s="5"/>
      <c r="H18" s="5"/>
      <c r="I18" s="5"/>
      <c r="J18" s="5"/>
      <c r="K18" s="5"/>
      <c r="L18" s="32"/>
      <c r="M18" s="44" t="s">
        <v>43</v>
      </c>
      <c r="N18" s="37"/>
      <c r="O18" s="37"/>
      <c r="P18" s="43">
        <f>F12+I48+N52+R52+Z50+AA19</f>
        <v>0</v>
      </c>
      <c r="Q18" s="33"/>
      <c r="R18" s="33"/>
      <c r="S18" s="33"/>
      <c r="T18" s="34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</row>
    <row r="19" spans="1:31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32"/>
      <c r="M19" s="47"/>
      <c r="N19" s="33"/>
      <c r="O19" s="33"/>
      <c r="P19" s="36"/>
      <c r="Q19" s="33"/>
      <c r="R19" s="33"/>
      <c r="S19" s="33"/>
      <c r="T19" s="34"/>
      <c r="U19" s="58"/>
      <c r="V19" s="59" t="s">
        <v>44</v>
      </c>
      <c r="W19" s="60"/>
      <c r="X19" s="60"/>
      <c r="Y19" s="60"/>
      <c r="Z19" s="60"/>
      <c r="AA19" s="72">
        <f>SUM(AA5:AA8,AA12:AA14)</f>
        <v>0</v>
      </c>
      <c r="AB19" s="58"/>
      <c r="AC19" s="58"/>
      <c r="AD19" s="58"/>
      <c r="AE19" s="58"/>
    </row>
    <row r="20" spans="1:31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32"/>
      <c r="M20" s="47" t="s">
        <v>45</v>
      </c>
      <c r="N20" s="33"/>
      <c r="O20" s="33"/>
      <c r="P20" s="41" t="e">
        <f>P18/O6</f>
        <v>#DIV/0!</v>
      </c>
      <c r="Q20" s="33"/>
      <c r="R20" s="33"/>
      <c r="S20" s="33"/>
      <c r="T20" s="34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</row>
    <row r="21" spans="1:31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32"/>
      <c r="M21" s="47"/>
      <c r="N21" s="33"/>
      <c r="O21" s="33"/>
      <c r="P21" s="36"/>
      <c r="Q21" s="33"/>
      <c r="R21" s="33"/>
      <c r="S21" s="33"/>
      <c r="T21" s="34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</row>
    <row r="22" spans="1:31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32"/>
      <c r="M22" s="50" t="s">
        <v>46</v>
      </c>
      <c r="N22" s="35"/>
      <c r="O22" s="35"/>
      <c r="P22" s="42" t="e">
        <f>P18/S6</f>
        <v>#DIV/0!</v>
      </c>
      <c r="Q22" s="33"/>
      <c r="R22" s="33"/>
      <c r="S22" s="33"/>
      <c r="T22" s="34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</row>
    <row r="23" spans="1:3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32"/>
      <c r="M23" s="33"/>
      <c r="N23" s="33"/>
      <c r="O23" s="33"/>
      <c r="P23" s="33"/>
      <c r="Q23" s="33"/>
      <c r="R23" s="33"/>
      <c r="S23" s="33"/>
      <c r="T23" s="34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</row>
    <row r="24" spans="1:31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32"/>
      <c r="M24" s="33"/>
      <c r="N24" s="33"/>
      <c r="O24" s="33"/>
      <c r="P24" s="33"/>
      <c r="Q24" s="33"/>
      <c r="R24" s="33"/>
      <c r="S24" s="33"/>
      <c r="T24" s="34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</row>
    <row r="25" spans="1:31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32"/>
      <c r="M25" s="33"/>
      <c r="N25" s="33"/>
      <c r="O25" s="33"/>
      <c r="P25" s="33"/>
      <c r="Q25" s="33"/>
      <c r="R25" s="33"/>
      <c r="S25" s="33"/>
      <c r="T25" s="34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</row>
    <row r="26" spans="1:31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32"/>
      <c r="M26" s="33"/>
      <c r="N26" s="33"/>
      <c r="O26" s="33"/>
      <c r="P26" s="33"/>
      <c r="Q26" s="33"/>
      <c r="R26" s="33"/>
      <c r="S26" s="33"/>
      <c r="T26" s="34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</row>
    <row r="27" spans="1:31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32"/>
      <c r="M27" s="33"/>
      <c r="N27" s="33"/>
      <c r="O27" s="33"/>
      <c r="P27" s="33"/>
      <c r="Q27" s="33"/>
      <c r="R27" s="33"/>
      <c r="S27" s="33"/>
      <c r="T27" s="34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</row>
    <row r="28" spans="1:31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32"/>
      <c r="M28" s="33"/>
      <c r="N28" s="33"/>
      <c r="O28" s="33"/>
      <c r="P28" s="33"/>
      <c r="Q28" s="33"/>
      <c r="R28" s="33"/>
      <c r="S28" s="33"/>
      <c r="T28" s="34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</row>
    <row r="29" spans="1:31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32"/>
      <c r="M29" s="33"/>
      <c r="N29" s="33"/>
      <c r="O29" s="33"/>
      <c r="P29" s="33"/>
      <c r="Q29" s="33"/>
      <c r="R29" s="33"/>
      <c r="S29" s="33"/>
      <c r="T29" s="34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</row>
    <row r="30" spans="1:31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32"/>
      <c r="M30" s="33"/>
      <c r="N30" s="33"/>
      <c r="O30" s="33"/>
      <c r="P30" s="33"/>
      <c r="Q30" s="33"/>
      <c r="R30" s="33"/>
      <c r="S30" s="33"/>
      <c r="T30" s="34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</row>
    <row r="31" spans="1:31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32"/>
      <c r="M31" s="33"/>
      <c r="N31" s="33"/>
      <c r="O31" s="33"/>
      <c r="P31" s="33"/>
      <c r="Q31" s="33"/>
      <c r="R31" s="33"/>
      <c r="S31" s="33"/>
      <c r="T31" s="34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</row>
    <row r="32" spans="1:31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32"/>
      <c r="M32" s="33"/>
      <c r="N32" s="33"/>
      <c r="O32" s="33"/>
      <c r="P32" s="33"/>
      <c r="Q32" s="33"/>
      <c r="R32" s="33"/>
      <c r="S32" s="33"/>
      <c r="T32" s="34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</row>
    <row r="33" spans="1:31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32"/>
      <c r="M33" s="33"/>
      <c r="N33" s="33"/>
      <c r="O33" s="33"/>
      <c r="P33" s="33"/>
      <c r="Q33" s="33"/>
      <c r="R33" s="33"/>
      <c r="S33" s="33"/>
      <c r="T33" s="3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</row>
    <row r="34" spans="1:31" ht="21">
      <c r="A34" s="26"/>
      <c r="B34" s="27"/>
      <c r="C34" s="67" t="s">
        <v>47</v>
      </c>
      <c r="D34" s="27"/>
      <c r="E34" s="27"/>
      <c r="F34" s="27"/>
      <c r="G34" s="27"/>
      <c r="H34" s="27"/>
      <c r="I34" s="27"/>
      <c r="J34" s="27"/>
      <c r="K34" s="27"/>
      <c r="L34" s="32"/>
      <c r="M34" s="33"/>
      <c r="N34" s="33"/>
      <c r="O34" s="33"/>
      <c r="P34" s="33"/>
      <c r="Q34" s="33"/>
      <c r="R34" s="33"/>
      <c r="S34" s="33"/>
      <c r="T34" s="34"/>
      <c r="U34" s="15"/>
      <c r="V34" s="15"/>
      <c r="W34" s="25" t="s">
        <v>48</v>
      </c>
      <c r="X34" s="15"/>
      <c r="Y34" s="15"/>
      <c r="Z34" s="15"/>
      <c r="AA34" s="15"/>
      <c r="AB34" s="15"/>
      <c r="AC34" s="15"/>
      <c r="AD34" s="15"/>
      <c r="AE34" s="15"/>
    </row>
    <row r="35" spans="1:31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32"/>
      <c r="M35" s="33"/>
      <c r="N35" s="33"/>
      <c r="O35" s="33"/>
      <c r="P35" s="33"/>
      <c r="Q35" s="33"/>
      <c r="R35" s="33"/>
      <c r="S35" s="33"/>
      <c r="T35" s="3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</row>
    <row r="36" spans="1:31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32"/>
      <c r="M36" s="33"/>
      <c r="N36" s="33"/>
      <c r="O36" s="33"/>
      <c r="P36" s="33"/>
      <c r="Q36" s="33"/>
      <c r="R36" s="33"/>
      <c r="S36" s="33"/>
      <c r="T36" s="3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</row>
    <row r="37" spans="1:31" ht="15" thickBot="1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63"/>
      <c r="M37" s="64"/>
      <c r="N37" s="64"/>
      <c r="O37" s="64"/>
      <c r="P37" s="64"/>
      <c r="Q37" s="64"/>
      <c r="R37" s="64"/>
      <c r="S37" s="64"/>
      <c r="T37" s="6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</row>
    <row r="38" spans="1:31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6"/>
      <c r="M38" s="6"/>
      <c r="N38" s="6"/>
      <c r="O38" s="6"/>
      <c r="P38" s="6"/>
      <c r="Q38" s="6"/>
      <c r="R38" s="6"/>
      <c r="S38" s="6"/>
      <c r="T38" s="6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</row>
    <row r="39" spans="1:31" ht="21">
      <c r="A39" s="26"/>
      <c r="B39" s="27"/>
      <c r="C39" s="27"/>
      <c r="D39" s="27"/>
      <c r="E39" s="77" t="s">
        <v>49</v>
      </c>
      <c r="F39" s="77"/>
      <c r="G39" s="77"/>
      <c r="H39" s="27"/>
      <c r="I39" s="27"/>
      <c r="J39" s="27"/>
      <c r="K39" s="27"/>
      <c r="L39" s="6"/>
      <c r="M39" s="6"/>
      <c r="N39" s="66" t="s">
        <v>50</v>
      </c>
      <c r="O39" s="6"/>
      <c r="P39" s="6"/>
      <c r="Q39" s="6"/>
      <c r="R39" s="6"/>
      <c r="S39" s="6"/>
      <c r="T39" s="6"/>
      <c r="U39" s="15"/>
      <c r="V39" s="15"/>
      <c r="W39" s="15"/>
      <c r="X39" s="15"/>
      <c r="Y39" s="15" t="s">
        <v>17</v>
      </c>
      <c r="Z39" s="15" t="s">
        <v>51</v>
      </c>
      <c r="AA39" s="15"/>
      <c r="AB39" s="15" t="s">
        <v>52</v>
      </c>
      <c r="AC39" s="15"/>
      <c r="AD39" s="15"/>
      <c r="AE39" s="15"/>
    </row>
    <row r="40" spans="1:31">
      <c r="A40" s="26"/>
      <c r="B40" s="27" t="s">
        <v>53</v>
      </c>
      <c r="C40" s="27" t="s">
        <v>54</v>
      </c>
      <c r="D40" s="27"/>
      <c r="E40" s="27" t="s">
        <v>55</v>
      </c>
      <c r="F40" s="27" t="s">
        <v>56</v>
      </c>
      <c r="G40" s="27" t="s">
        <v>57</v>
      </c>
      <c r="H40" s="27"/>
      <c r="I40" s="27" t="s">
        <v>58</v>
      </c>
      <c r="J40" s="27"/>
      <c r="K40" s="27"/>
      <c r="L40" s="6"/>
      <c r="M40" s="6"/>
      <c r="N40" s="6"/>
      <c r="O40" s="6"/>
      <c r="P40" s="6"/>
      <c r="Q40" s="6"/>
      <c r="R40" s="6"/>
      <c r="S40" s="6"/>
      <c r="T40" s="6"/>
      <c r="U40" s="15"/>
      <c r="V40" s="15" t="s">
        <v>59</v>
      </c>
      <c r="W40" s="15"/>
      <c r="X40" s="15"/>
      <c r="Z40" s="10">
        <v>2</v>
      </c>
      <c r="AA40" s="15"/>
      <c r="AB40" s="15">
        <f>Y40*Z40</f>
        <v>0</v>
      </c>
      <c r="AC40" s="15"/>
      <c r="AD40" s="15"/>
      <c r="AE40" s="15"/>
    </row>
    <row r="41" spans="1:31">
      <c r="A41" s="26"/>
      <c r="B41" s="27" t="s">
        <v>60</v>
      </c>
      <c r="C41" s="27">
        <v>3.206</v>
      </c>
      <c r="D41" s="27"/>
      <c r="H41" s="27"/>
      <c r="I41" s="53">
        <f>E41*C41+F41*C41+G41*C41</f>
        <v>0</v>
      </c>
      <c r="J41" s="27"/>
      <c r="K41" s="27"/>
      <c r="L41" s="6"/>
      <c r="M41" s="6" t="s">
        <v>61</v>
      </c>
      <c r="N41" s="6"/>
      <c r="O41" s="6"/>
      <c r="P41" s="6"/>
      <c r="Q41" s="6" t="s">
        <v>62</v>
      </c>
      <c r="R41" s="6"/>
      <c r="S41" s="6"/>
      <c r="T41" s="6"/>
      <c r="U41" s="15"/>
      <c r="V41" s="15" t="s">
        <v>63</v>
      </c>
      <c r="W41" s="15"/>
      <c r="X41" s="15"/>
      <c r="Z41" s="10">
        <v>2</v>
      </c>
      <c r="AA41" s="15"/>
      <c r="AB41" s="15">
        <f t="shared" ref="AB41:AB44" si="0">Y41*Z41</f>
        <v>0</v>
      </c>
      <c r="AC41" s="15"/>
      <c r="AD41" s="15"/>
      <c r="AE41" s="15"/>
    </row>
    <row r="42" spans="1:31">
      <c r="A42" s="26"/>
      <c r="B42" s="27" t="s">
        <v>64</v>
      </c>
      <c r="C42" s="27">
        <v>3.1139999999999999</v>
      </c>
      <c r="D42" s="27"/>
      <c r="H42" s="27"/>
      <c r="I42" s="53">
        <f t="shared" ref="I42:I47" si="1">E42*C42+F42*C42+G42*C42</f>
        <v>0</v>
      </c>
      <c r="J42" s="27"/>
      <c r="K42" s="27"/>
      <c r="L42" s="6"/>
      <c r="M42" s="6"/>
      <c r="N42" s="6" t="s">
        <v>65</v>
      </c>
      <c r="O42" s="6" t="s">
        <v>66</v>
      </c>
      <c r="P42" s="6"/>
      <c r="Q42" s="6"/>
      <c r="R42" s="6" t="s">
        <v>65</v>
      </c>
      <c r="S42" s="6" t="s">
        <v>66</v>
      </c>
      <c r="T42" s="6"/>
      <c r="U42" s="15"/>
      <c r="V42" s="15" t="s">
        <v>67</v>
      </c>
      <c r="W42" s="15"/>
      <c r="X42" s="15"/>
      <c r="Z42" s="10">
        <v>1</v>
      </c>
      <c r="AA42" s="15"/>
      <c r="AB42" s="15">
        <f t="shared" si="0"/>
        <v>0</v>
      </c>
      <c r="AC42" s="15"/>
      <c r="AD42" s="15"/>
      <c r="AE42" s="15"/>
    </row>
    <row r="43" spans="1:31">
      <c r="A43" s="26"/>
      <c r="B43" s="27" t="s">
        <v>68</v>
      </c>
      <c r="C43" s="27">
        <v>3.1509999999999998</v>
      </c>
      <c r="D43" s="27"/>
      <c r="H43" s="27"/>
      <c r="I43" s="53">
        <f t="shared" si="1"/>
        <v>0</v>
      </c>
      <c r="J43" s="27"/>
      <c r="K43" s="27"/>
      <c r="L43" s="6"/>
      <c r="M43" s="6" t="s">
        <v>69</v>
      </c>
      <c r="P43" s="6"/>
      <c r="Q43" s="6" t="s">
        <v>70</v>
      </c>
      <c r="T43" s="6"/>
      <c r="U43" s="15"/>
      <c r="V43" s="15" t="s">
        <v>71</v>
      </c>
      <c r="W43" s="15"/>
      <c r="X43" s="15"/>
      <c r="Z43" s="10">
        <v>1</v>
      </c>
      <c r="AA43" s="15"/>
      <c r="AB43" s="15">
        <f t="shared" si="0"/>
        <v>0</v>
      </c>
      <c r="AC43" s="15"/>
      <c r="AD43" s="15"/>
      <c r="AE43" s="15"/>
    </row>
    <row r="44" spans="1:31">
      <c r="A44" s="26"/>
      <c r="B44" s="27" t="s">
        <v>72</v>
      </c>
      <c r="C44" s="27">
        <v>2.75</v>
      </c>
      <c r="D44" s="27"/>
      <c r="H44" s="27"/>
      <c r="I44" s="53">
        <f t="shared" si="1"/>
        <v>0</v>
      </c>
      <c r="J44" s="27"/>
      <c r="K44" s="27"/>
      <c r="L44" s="6"/>
      <c r="M44" s="6" t="s">
        <v>73</v>
      </c>
      <c r="P44" s="6"/>
      <c r="Q44" s="6" t="s">
        <v>74</v>
      </c>
      <c r="T44" s="6"/>
      <c r="U44" s="15"/>
      <c r="V44" s="15" t="s">
        <v>75</v>
      </c>
      <c r="W44" s="15"/>
      <c r="X44" s="15"/>
      <c r="Z44" s="10">
        <v>1</v>
      </c>
      <c r="AA44" s="15"/>
      <c r="AB44" s="15">
        <f t="shared" si="0"/>
        <v>0</v>
      </c>
      <c r="AC44" s="15"/>
      <c r="AD44" s="15"/>
      <c r="AE44" s="15"/>
    </row>
    <row r="45" spans="1:31">
      <c r="A45" s="26"/>
      <c r="B45" s="27" t="s">
        <v>76</v>
      </c>
      <c r="C45" s="27">
        <v>1.375</v>
      </c>
      <c r="D45" s="27"/>
      <c r="H45" s="27"/>
      <c r="I45" s="53">
        <f t="shared" si="1"/>
        <v>0</v>
      </c>
      <c r="J45" s="27"/>
      <c r="K45" s="27"/>
      <c r="L45" s="6"/>
      <c r="M45" s="6" t="s">
        <v>77</v>
      </c>
      <c r="P45" s="6"/>
      <c r="Q45" s="6" t="s">
        <v>78</v>
      </c>
      <c r="T45" s="6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</row>
    <row r="46" spans="1:31">
      <c r="A46" s="26"/>
      <c r="B46" s="27" t="s">
        <v>79</v>
      </c>
      <c r="C46" s="27">
        <v>1.913</v>
      </c>
      <c r="D46" s="27"/>
      <c r="H46" s="27"/>
      <c r="I46" s="53">
        <f t="shared" si="1"/>
        <v>0</v>
      </c>
      <c r="J46" s="27"/>
      <c r="K46" s="27"/>
      <c r="L46" s="6"/>
      <c r="M46" s="6" t="s">
        <v>80</v>
      </c>
      <c r="P46" s="6"/>
      <c r="Q46" s="6" t="s">
        <v>81</v>
      </c>
      <c r="T46" s="6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</row>
    <row r="47" spans="1:31">
      <c r="A47" s="26"/>
      <c r="B47" s="27" t="s">
        <v>82</v>
      </c>
      <c r="D47" s="27"/>
      <c r="H47" s="27"/>
      <c r="I47" s="53">
        <f t="shared" si="1"/>
        <v>0</v>
      </c>
      <c r="J47" s="27"/>
      <c r="K47" s="27"/>
      <c r="L47" s="6"/>
      <c r="M47" s="6"/>
      <c r="N47" s="6"/>
      <c r="O47" s="6"/>
      <c r="P47" s="6"/>
      <c r="Q47" s="6" t="s">
        <v>83</v>
      </c>
      <c r="T47" s="6"/>
      <c r="U47" s="15"/>
      <c r="V47" s="15" t="s">
        <v>84</v>
      </c>
      <c r="W47" s="15"/>
      <c r="X47" s="15"/>
      <c r="Y47" s="15"/>
      <c r="Z47" s="15"/>
      <c r="AA47" s="15"/>
      <c r="AB47" s="15"/>
      <c r="AC47" s="15"/>
      <c r="AD47" s="15"/>
      <c r="AE47" s="15"/>
    </row>
    <row r="48" spans="1:31">
      <c r="A48" s="26"/>
      <c r="B48" s="30" t="s">
        <v>33</v>
      </c>
      <c r="C48" s="31"/>
      <c r="D48" s="31"/>
      <c r="E48" s="31"/>
      <c r="F48" s="31"/>
      <c r="G48" s="31"/>
      <c r="H48" s="31"/>
      <c r="I48" s="54">
        <f>SUM(I41:I47)</f>
        <v>0</v>
      </c>
      <c r="J48" s="27"/>
      <c r="K48" s="27"/>
      <c r="L48" s="6"/>
      <c r="M48" s="6"/>
      <c r="N48" s="6"/>
      <c r="O48" s="6"/>
      <c r="P48" s="6"/>
      <c r="Q48" s="6"/>
      <c r="R48" s="6"/>
      <c r="S48" s="6"/>
      <c r="T48" s="6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6"/>
      <c r="M49" s="6" t="s">
        <v>85</v>
      </c>
      <c r="N49" s="6"/>
      <c r="O49" s="6"/>
      <c r="P49" s="6"/>
      <c r="Q49" s="6" t="s">
        <v>86</v>
      </c>
      <c r="R49" s="6"/>
      <c r="S49" s="6"/>
      <c r="T49" s="6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6"/>
      <c r="M50" s="6"/>
      <c r="N50" s="6"/>
      <c r="O50" s="6"/>
      <c r="P50" s="6"/>
      <c r="Q50" s="6"/>
      <c r="R50" s="6"/>
      <c r="S50" s="6"/>
      <c r="T50" s="6"/>
      <c r="U50" s="15"/>
      <c r="V50" s="21" t="s">
        <v>87</v>
      </c>
      <c r="W50" s="22"/>
      <c r="X50" s="22"/>
      <c r="Y50" s="22"/>
      <c r="Z50" s="70">
        <f>SUM(AB40:AB44)</f>
        <v>0</v>
      </c>
      <c r="AA50" s="71"/>
      <c r="AB50" s="15"/>
      <c r="AC50" s="15"/>
      <c r="AD50" s="15"/>
      <c r="AE50" s="15"/>
    </row>
    <row r="51" spans="1:31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6"/>
      <c r="M51" s="6" t="s">
        <v>88</v>
      </c>
      <c r="N51" s="55">
        <f>SUM(N43:N46)</f>
        <v>0</v>
      </c>
      <c r="O51" s="55">
        <f>SUM(O43:O46)</f>
        <v>0</v>
      </c>
      <c r="P51" s="6"/>
      <c r="Q51" s="6"/>
      <c r="R51" s="55">
        <f>SUM(R43:R47)</f>
        <v>0</v>
      </c>
      <c r="S51" s="55">
        <f>SUM(S43:S47)</f>
        <v>0</v>
      </c>
      <c r="T51" s="6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"/>
      <c r="M52" s="11" t="s">
        <v>89</v>
      </c>
      <c r="N52" s="23">
        <f>((N51/P62)*O57)+((O51/P61)*O56)</f>
        <v>0</v>
      </c>
      <c r="O52" s="23"/>
      <c r="P52" s="12"/>
      <c r="Q52" s="12"/>
      <c r="R52" s="23">
        <f>((R51/P62)*O57)+((S51/P61)*O56)</f>
        <v>0</v>
      </c>
      <c r="S52" s="24"/>
      <c r="T52" s="6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"/>
      <c r="M53" s="6"/>
      <c r="N53" s="6"/>
      <c r="O53" s="6"/>
      <c r="P53" s="6"/>
      <c r="Q53" s="6"/>
      <c r="R53" s="6"/>
      <c r="S53" s="6"/>
      <c r="T53" s="6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6"/>
      <c r="M54" s="6"/>
      <c r="N54" s="6"/>
      <c r="O54" s="6"/>
      <c r="P54" s="6"/>
      <c r="Q54" s="6"/>
      <c r="R54" s="6"/>
      <c r="S54" s="6"/>
      <c r="T54" s="6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26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6"/>
      <c r="M55" s="6"/>
      <c r="N55" s="6"/>
      <c r="O55" s="6"/>
      <c r="P55" s="6"/>
      <c r="Q55" s="6"/>
      <c r="R55" s="6"/>
      <c r="S55" s="6"/>
      <c r="T55" s="6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6"/>
      <c r="M56" s="6"/>
      <c r="N56" s="6" t="s">
        <v>66</v>
      </c>
      <c r="O56" s="6">
        <v>2.68</v>
      </c>
      <c r="P56" s="6" t="s">
        <v>90</v>
      </c>
      <c r="Q56" s="6"/>
      <c r="R56" s="6"/>
      <c r="S56" s="6"/>
      <c r="T56" s="6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6"/>
      <c r="M57" s="6"/>
      <c r="N57" s="6" t="s">
        <v>65</v>
      </c>
      <c r="O57" s="6">
        <v>2.3199999999999998</v>
      </c>
      <c r="P57" s="6" t="s">
        <v>90</v>
      </c>
      <c r="Q57" s="6"/>
      <c r="R57" s="6"/>
      <c r="S57" s="6"/>
      <c r="T57" s="6"/>
      <c r="U57" s="15"/>
      <c r="V57" s="15" t="s">
        <v>91</v>
      </c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6"/>
      <c r="M58" s="6"/>
      <c r="N58" s="6" t="s">
        <v>92</v>
      </c>
      <c r="O58" s="6">
        <v>0.2</v>
      </c>
      <c r="P58" s="6" t="s">
        <v>90</v>
      </c>
      <c r="Q58" s="6"/>
      <c r="R58" s="6"/>
      <c r="S58" s="6"/>
      <c r="T58" s="6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6"/>
      <c r="M59" s="6"/>
      <c r="N59" s="6"/>
      <c r="O59" s="6"/>
      <c r="P59" s="6"/>
      <c r="Q59" s="6"/>
      <c r="R59" s="6"/>
      <c r="S59" s="6"/>
      <c r="T59" s="6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6"/>
      <c r="M60" s="6"/>
      <c r="N60" s="6"/>
      <c r="O60" s="6"/>
      <c r="P60" s="6"/>
      <c r="Q60" s="6"/>
      <c r="R60" s="6"/>
      <c r="S60" s="6"/>
      <c r="T60" s="6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6"/>
      <c r="M61" s="6"/>
      <c r="N61" s="6"/>
      <c r="O61" s="6" t="s">
        <v>66</v>
      </c>
      <c r="P61" s="6">
        <v>0.84</v>
      </c>
      <c r="Q61" s="6" t="s">
        <v>93</v>
      </c>
      <c r="R61" s="6"/>
      <c r="S61" s="6"/>
      <c r="T61" s="6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6"/>
      <c r="M62" s="6"/>
      <c r="N62" s="6"/>
      <c r="O62" s="6" t="s">
        <v>65</v>
      </c>
      <c r="P62" s="6">
        <v>0.74</v>
      </c>
      <c r="Q62" s="6" t="s">
        <v>93</v>
      </c>
      <c r="R62" s="6"/>
      <c r="S62" s="6"/>
      <c r="T62" s="6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6"/>
      <c r="M63" s="6"/>
      <c r="N63" s="6"/>
      <c r="O63" s="6"/>
      <c r="P63" s="6"/>
      <c r="Q63" s="6"/>
      <c r="R63" s="6"/>
      <c r="S63" s="6"/>
      <c r="T63" s="6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6"/>
      <c r="M64" s="6"/>
      <c r="N64" s="6"/>
      <c r="O64" s="6"/>
      <c r="P64" s="6"/>
      <c r="Q64" s="6"/>
      <c r="R64" s="6"/>
      <c r="S64" s="6"/>
      <c r="T64" s="6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6"/>
      <c r="M65" s="6"/>
      <c r="N65" s="6"/>
      <c r="O65" s="6"/>
      <c r="P65" s="6"/>
      <c r="Q65" s="6"/>
      <c r="R65" s="6"/>
      <c r="S65" s="6"/>
      <c r="T65" s="6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28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"/>
      <c r="M66" s="1"/>
      <c r="N66" s="1"/>
      <c r="O66" s="1"/>
      <c r="P66" s="1"/>
      <c r="Q66" s="1"/>
      <c r="R66" s="1"/>
      <c r="S66" s="1"/>
      <c r="T66" s="1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</sheetData>
  <mergeCells count="1">
    <mergeCell ref="E39:G39"/>
  </mergeCells>
  <pageMargins left="0.7" right="0.7" top="0.75" bottom="0.75" header="0.3" footer="0.3"/>
  <pageSetup paperSize="9" orientation="portrait" verticalDpi="1200" r:id="rId1"/>
  <headerFooter>
    <oddFooter>&amp;R_x000D_&amp;1#&amp;"Calibri"&amp;10&amp;K000000 Sensitivitet: Begrenset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DF6D507-4752-4B82-8401-536059774D06}">
            <xm:f>Summary!$D$5&lt;=0</xm:f>
            <x14:dxf>
              <fill>
                <patternFill>
                  <bgColor theme="9" tint="0.39994506668294322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expression" priority="1" id="{A4BEDD60-EFB4-4EB5-821F-03191FA55C41}">
            <xm:f>Summary!$E$5&lt;=0</xm:f>
            <x14:dxf>
              <fill>
                <patternFill>
                  <bgColor theme="9" tint="0.39994506668294322"/>
                </patternFill>
              </fill>
            </x14:dxf>
          </x14:cfRule>
          <xm:sqref>P22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dde12c9-e8c7-4938-b07a-18f0bffe3705">
      <UserInfo>
        <DisplayName>Kjetil Gjøen-Øien</DisplayName>
        <AccountId>18</AccountId>
        <AccountType/>
      </UserInfo>
      <UserInfo>
        <DisplayName>Mari Svendsen</DisplayName>
        <AccountId>39</AccountId>
        <AccountType/>
      </UserInfo>
      <UserInfo>
        <DisplayName>Martinsen, Kjetil</DisplayName>
        <AccountId>14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3A385224DDE24798EBA49B015238B0" ma:contentTypeVersion="6" ma:contentTypeDescription="Create a new document." ma:contentTypeScope="" ma:versionID="5be02324b479ec6cb2a17e39f27fb14e">
  <xsd:schema xmlns:xsd="http://www.w3.org/2001/XMLSchema" xmlns:xs="http://www.w3.org/2001/XMLSchema" xmlns:p="http://schemas.microsoft.com/office/2006/metadata/properties" xmlns:ns2="681278ea-119e-466f-98f6-bc43d6d71dce" xmlns:ns3="5dde12c9-e8c7-4938-b07a-18f0bffe3705" targetNamespace="http://schemas.microsoft.com/office/2006/metadata/properties" ma:root="true" ma:fieldsID="dec7ae86c69382b3a891c7f628ab00cd" ns2:_="" ns3:_="">
    <xsd:import namespace="681278ea-119e-466f-98f6-bc43d6d71dce"/>
    <xsd:import namespace="5dde12c9-e8c7-4938-b07a-18f0bffe37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1278ea-119e-466f-98f6-bc43d6d71d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de12c9-e8c7-4938-b07a-18f0bffe370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69C596-37A0-43E5-BC7C-521B95580B79}"/>
</file>

<file path=customXml/itemProps2.xml><?xml version="1.0" encoding="utf-8"?>
<ds:datastoreItem xmlns:ds="http://schemas.openxmlformats.org/officeDocument/2006/customXml" ds:itemID="{0916E59D-6935-429D-94D7-6A2D2CA05766}"/>
</file>

<file path=customXml/itemProps3.xml><?xml version="1.0" encoding="utf-8"?>
<ds:datastoreItem xmlns:ds="http://schemas.openxmlformats.org/officeDocument/2006/customXml" ds:itemID="{AE4590B8-3469-4DC2-B5DF-6B0A442B105E}"/>
</file>

<file path=docMetadata/LabelInfo.xml><?xml version="1.0" encoding="utf-8"?>
<clbl:labelList xmlns:clbl="http://schemas.microsoft.com/office/2020/mipLabelMetadata">
  <clbl:label id="{6c6ce320-c847-47fd-9f03-e40212ed4ed7}" enabled="1" method="Standard" siteId="{67508d80-2b69-484e-ab62-ab263ca9473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Martinsen, Kjetil</dc:creator>
  <cp:keywords/>
  <dc:description/>
  <cp:lastModifiedBy/>
  <cp:revision/>
  <dcterms:created xsi:type="dcterms:W3CDTF">2015-06-05T18:17:20Z</dcterms:created>
  <dcterms:modified xsi:type="dcterms:W3CDTF">2023-04-16T10:34:42Z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7c84fa2-b2bb-403e-b8d4-2e71c559e792_Enabled">
    <vt:lpwstr>true</vt:lpwstr>
  </property>
  <property fmtid="{D5CDD505-2E9C-101B-9397-08002B2CF9AE}" pid="3" name="MSIP_Label_57c84fa2-b2bb-403e-b8d4-2e71c559e792_SetDate">
    <vt:lpwstr>2022-11-22T13:17:22Z</vt:lpwstr>
  </property>
  <property fmtid="{D5CDD505-2E9C-101B-9397-08002B2CF9AE}" pid="4" name="MSIP_Label_57c84fa2-b2bb-403e-b8d4-2e71c559e792_Method">
    <vt:lpwstr>Privileged</vt:lpwstr>
  </property>
  <property fmtid="{D5CDD505-2E9C-101B-9397-08002B2CF9AE}" pid="5" name="MSIP_Label_57c84fa2-b2bb-403e-b8d4-2e71c559e792_Name">
    <vt:lpwstr>DNV_Open</vt:lpwstr>
  </property>
  <property fmtid="{D5CDD505-2E9C-101B-9397-08002B2CF9AE}" pid="6" name="MSIP_Label_57c84fa2-b2bb-403e-b8d4-2e71c559e792_SiteId">
    <vt:lpwstr>adf10e2b-b6e9-41d6-be2f-c12bb566019c</vt:lpwstr>
  </property>
  <property fmtid="{D5CDD505-2E9C-101B-9397-08002B2CF9AE}" pid="7" name="MSIP_Label_57c84fa2-b2bb-403e-b8d4-2e71c559e792_ActionId">
    <vt:lpwstr>e47df41f-75f9-4dbf-ba55-7a649a6a1403</vt:lpwstr>
  </property>
  <property fmtid="{D5CDD505-2E9C-101B-9397-08002B2CF9AE}" pid="8" name="MSIP_Label_57c84fa2-b2bb-403e-b8d4-2e71c559e792_ContentBits">
    <vt:lpwstr>0</vt:lpwstr>
  </property>
  <property fmtid="{D5CDD505-2E9C-101B-9397-08002B2CF9AE}" pid="9" name="ContentTypeId">
    <vt:lpwstr>0x0101000A3A385224DDE24798EBA49B015238B0</vt:lpwstr>
  </property>
</Properties>
</file>